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ME2020\"/>
    </mc:Choice>
  </mc:AlternateContent>
  <bookViews>
    <workbookView xWindow="0" yWindow="0" windowWidth="27870" windowHeight="12930"/>
  </bookViews>
  <sheets>
    <sheet name="Arkusz1" sheetId="1" r:id="rId1"/>
    <sheet name="Arkusz2" sheetId="2" r:id="rId2"/>
    <sheet name="Arkusz3" sheetId="3" r:id="rId3"/>
  </sheets>
  <definedNames>
    <definedName name="_AMO_UniqueIdentifier" hidden="1">"'c3e72a0b-1296-4a4c-ba76-80d410b95866'"</definedName>
    <definedName name="_xlnm.Print_Area" localSheetId="0">Arkusz1!$A$1:$AV$39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6" i="1" l="1"/>
  <c r="AQ6" i="1" l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5" i="1"/>
  <c r="AL5" i="1"/>
  <c r="AN7" i="1" l="1"/>
  <c r="AN8" i="1"/>
  <c r="AN10" i="1"/>
  <c r="AN12" i="1"/>
  <c r="AN13" i="1"/>
  <c r="AN14" i="1"/>
  <c r="AN15" i="1"/>
  <c r="AN16" i="1"/>
  <c r="AN17" i="1"/>
  <c r="AN18" i="1"/>
  <c r="AN19" i="1"/>
  <c r="AN20" i="1"/>
  <c r="AN21" i="1"/>
  <c r="AN22" i="1"/>
  <c r="AM5" i="1"/>
  <c r="AN5" i="1" s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G6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5" i="1"/>
  <c r="AH16" i="1" l="1"/>
  <c r="AM16" i="1"/>
  <c r="AR16" i="1"/>
  <c r="AV16" i="1" l="1"/>
  <c r="AS16" i="1"/>
  <c r="AT16" i="1"/>
  <c r="AH6" i="1"/>
  <c r="AV6" i="1" s="1"/>
  <c r="AM6" i="1"/>
  <c r="AN6" i="1" s="1"/>
  <c r="AR6" i="1"/>
  <c r="AH7" i="1"/>
  <c r="AV7" i="1" s="1"/>
  <c r="AM7" i="1"/>
  <c r="AR7" i="1"/>
  <c r="AS7" i="1"/>
  <c r="AH8" i="1"/>
  <c r="AV8" i="1" s="1"/>
  <c r="AM8" i="1"/>
  <c r="AR8" i="1"/>
  <c r="AS8" i="1"/>
  <c r="AH9" i="1"/>
  <c r="AV9" i="1" s="1"/>
  <c r="AM9" i="1"/>
  <c r="AN9" i="1" s="1"/>
  <c r="AR9" i="1"/>
  <c r="AS9" i="1" s="1"/>
  <c r="AH10" i="1"/>
  <c r="AV10" i="1" s="1"/>
  <c r="AR10" i="1"/>
  <c r="AS10" i="1"/>
  <c r="AH11" i="1"/>
  <c r="AV11" i="1" s="1"/>
  <c r="AM11" i="1"/>
  <c r="AN11" i="1" s="1"/>
  <c r="AR11" i="1"/>
  <c r="AS11" i="1" s="1"/>
  <c r="AH12" i="1"/>
  <c r="AV12" i="1" s="1"/>
  <c r="AR12" i="1"/>
  <c r="AS12" i="1"/>
  <c r="AH13" i="1"/>
  <c r="AV13" i="1" s="1"/>
  <c r="AM13" i="1"/>
  <c r="AR13" i="1"/>
  <c r="AS13" i="1"/>
  <c r="AH14" i="1"/>
  <c r="AV14" i="1" s="1"/>
  <c r="AR14" i="1"/>
  <c r="AS14" i="1"/>
  <c r="AH15" i="1"/>
  <c r="AV15" i="1" s="1"/>
  <c r="AM15" i="1"/>
  <c r="AR15" i="1"/>
  <c r="AS15" i="1"/>
  <c r="AH17" i="1"/>
  <c r="AV17" i="1" s="1"/>
  <c r="AM17" i="1"/>
  <c r="AR17" i="1"/>
  <c r="AH18" i="1"/>
  <c r="AV18" i="1" s="1"/>
  <c r="AM18" i="1"/>
  <c r="AR18" i="1"/>
  <c r="AS18" i="1"/>
  <c r="AH19" i="1"/>
  <c r="AV19" i="1" s="1"/>
  <c r="AM19" i="1"/>
  <c r="AR19" i="1"/>
  <c r="AS19" i="1"/>
  <c r="AH20" i="1"/>
  <c r="AV20" i="1" s="1"/>
  <c r="AM20" i="1"/>
  <c r="AR20" i="1"/>
  <c r="AH21" i="1"/>
  <c r="AV21" i="1" s="1"/>
  <c r="AM21" i="1"/>
  <c r="AR21" i="1"/>
  <c r="AS21" i="1"/>
  <c r="AH22" i="1"/>
  <c r="AV22" i="1" s="1"/>
  <c r="AM22" i="1"/>
  <c r="AR22" i="1"/>
  <c r="AS22" i="1"/>
  <c r="AH23" i="1"/>
  <c r="AV23" i="1" s="1"/>
  <c r="AT23" i="1"/>
  <c r="AN23" i="1"/>
  <c r="AR23" i="1"/>
  <c r="AS23" i="1"/>
  <c r="AH24" i="1"/>
  <c r="AV24" i="1" s="1"/>
  <c r="AR24" i="1"/>
  <c r="AS24" i="1"/>
  <c r="AH25" i="1"/>
  <c r="AV25" i="1" s="1"/>
  <c r="AL25" i="1"/>
  <c r="AT25" i="1" s="1"/>
  <c r="AN25" i="1"/>
  <c r="AQ25" i="1"/>
  <c r="AR25" i="1" s="1"/>
  <c r="AS25" i="1"/>
  <c r="AH26" i="1"/>
  <c r="AV26" i="1" s="1"/>
  <c r="AL26" i="1"/>
  <c r="AM26" i="1" s="1"/>
  <c r="AN26" i="1"/>
  <c r="AQ26" i="1"/>
  <c r="AR26" i="1" s="1"/>
  <c r="AS26" i="1"/>
  <c r="AH27" i="1"/>
  <c r="AV27" i="1" s="1"/>
  <c r="AL27" i="1"/>
  <c r="AM27" i="1" s="1"/>
  <c r="AN27" i="1"/>
  <c r="AQ27" i="1"/>
  <c r="AR27" i="1" s="1"/>
  <c r="AS27" i="1"/>
  <c r="AH28" i="1"/>
  <c r="AV28" i="1" s="1"/>
  <c r="AL28" i="1"/>
  <c r="AM28" i="1" s="1"/>
  <c r="AN28" i="1"/>
  <c r="AQ28" i="1"/>
  <c r="AR28" i="1" s="1"/>
  <c r="AS28" i="1"/>
  <c r="AH29" i="1"/>
  <c r="AV29" i="1" s="1"/>
  <c r="AL29" i="1"/>
  <c r="AM29" i="1" s="1"/>
  <c r="AN29" i="1"/>
  <c r="AQ29" i="1"/>
  <c r="AR29" i="1" s="1"/>
  <c r="AS29" i="1"/>
  <c r="AH30" i="1"/>
  <c r="AV30" i="1" s="1"/>
  <c r="AL30" i="1"/>
  <c r="AM30" i="1" s="1"/>
  <c r="AN30" i="1"/>
  <c r="AQ30" i="1"/>
  <c r="AR30" i="1" s="1"/>
  <c r="AS30" i="1"/>
  <c r="AH31" i="1"/>
  <c r="AV31" i="1" s="1"/>
  <c r="AL31" i="1"/>
  <c r="AM31" i="1" s="1"/>
  <c r="AN31" i="1"/>
  <c r="AQ31" i="1"/>
  <c r="AR31" i="1" s="1"/>
  <c r="AS31" i="1"/>
  <c r="AH32" i="1"/>
  <c r="AV32" i="1" s="1"/>
  <c r="AL32" i="1"/>
  <c r="AM32" i="1" s="1"/>
  <c r="AN32" i="1"/>
  <c r="AQ32" i="1"/>
  <c r="AR32" i="1" s="1"/>
  <c r="AS32" i="1"/>
  <c r="AH33" i="1"/>
  <c r="AV33" i="1" s="1"/>
  <c r="AL33" i="1"/>
  <c r="AT33" i="1" s="1"/>
  <c r="AN33" i="1"/>
  <c r="AQ33" i="1"/>
  <c r="AR33" i="1" s="1"/>
  <c r="AS33" i="1"/>
  <c r="AT19" i="1" l="1"/>
  <c r="AU19" i="1" s="1"/>
  <c r="AS20" i="1"/>
  <c r="AT7" i="1"/>
  <c r="AU7" i="1" s="1"/>
  <c r="AU16" i="1"/>
  <c r="AS17" i="1"/>
  <c r="AT9" i="1"/>
  <c r="AU9" i="1" s="1"/>
  <c r="AT17" i="1"/>
  <c r="AU17" i="1" s="1"/>
  <c r="AT13" i="1"/>
  <c r="AU13" i="1" s="1"/>
  <c r="AT20" i="1"/>
  <c r="AU20" i="1" s="1"/>
  <c r="AU33" i="1"/>
  <c r="AT32" i="1"/>
  <c r="AU32" i="1" s="1"/>
  <c r="AT28" i="1"/>
  <c r="AU28" i="1" s="1"/>
  <c r="AU23" i="1"/>
  <c r="AT26" i="1"/>
  <c r="AU26" i="1" s="1"/>
  <c r="AT31" i="1"/>
  <c r="AU31" i="1" s="1"/>
  <c r="AT18" i="1"/>
  <c r="AU18" i="1" s="1"/>
  <c r="AM14" i="1"/>
  <c r="AT14" i="1" s="1"/>
  <c r="AU14" i="1" s="1"/>
  <c r="AM33" i="1"/>
  <c r="AT22" i="1"/>
  <c r="AU22" i="1" s="1"/>
  <c r="AT27" i="1"/>
  <c r="AU27" i="1" s="1"/>
  <c r="AM24" i="1"/>
  <c r="AN24" i="1" s="1"/>
  <c r="AT24" i="1" s="1"/>
  <c r="AU24" i="1" s="1"/>
  <c r="AM23" i="1"/>
  <c r="AT11" i="1"/>
  <c r="AU11" i="1" s="1"/>
  <c r="AT29" i="1"/>
  <c r="AU29" i="1" s="1"/>
  <c r="AU25" i="1"/>
  <c r="AT15" i="1"/>
  <c r="AU15" i="1" s="1"/>
  <c r="AM10" i="1"/>
  <c r="AT10" i="1" s="1"/>
  <c r="AU10" i="1" s="1"/>
  <c r="AM12" i="1"/>
  <c r="AT12" i="1" s="1"/>
  <c r="AU12" i="1" s="1"/>
  <c r="AM25" i="1"/>
  <c r="AT30" i="1"/>
  <c r="AU30" i="1" s="1"/>
  <c r="AT6" i="1"/>
  <c r="AU6" i="1" s="1"/>
  <c r="AT8" i="1"/>
  <c r="AU8" i="1" s="1"/>
  <c r="AT21" i="1"/>
  <c r="AU21" i="1" s="1"/>
  <c r="AS5" i="1" l="1"/>
  <c r="AE35" i="1" l="1"/>
  <c r="AE36" i="1" s="1"/>
  <c r="AC35" i="1"/>
  <c r="AC36" i="1" s="1"/>
  <c r="G35" i="1"/>
  <c r="G36" i="1" s="1"/>
  <c r="AU34" i="1"/>
  <c r="AR5" i="1"/>
  <c r="AP35" i="1"/>
  <c r="AP36" i="1" s="1"/>
  <c r="AO35" i="1"/>
  <c r="AO36" i="1" s="1"/>
  <c r="AK35" i="1"/>
  <c r="AK36" i="1" s="1"/>
  <c r="AG34" i="1"/>
  <c r="AJ35" i="1"/>
  <c r="AJ36" i="1" s="1"/>
  <c r="AI35" i="1"/>
  <c r="AI34" i="1"/>
  <c r="AH5" i="1"/>
  <c r="AV5" i="1" s="1"/>
  <c r="Y35" i="1"/>
  <c r="Y36" i="1" s="1"/>
  <c r="A39" i="1"/>
  <c r="I35" i="1"/>
  <c r="I36" i="1" s="1"/>
  <c r="K35" i="1"/>
  <c r="K36" i="1" s="1"/>
  <c r="S35" i="1"/>
  <c r="S36" i="1" s="1"/>
  <c r="Q35" i="1"/>
  <c r="Q36" i="1" s="1"/>
  <c r="AA35" i="1"/>
  <c r="AA36" i="1" s="1"/>
  <c r="W35" i="1"/>
  <c r="W36" i="1" s="1"/>
  <c r="U35" i="1"/>
  <c r="U36" i="1" s="1"/>
  <c r="O35" i="1"/>
  <c r="O36" i="1" s="1"/>
  <c r="M35" i="1"/>
  <c r="M36" i="1" s="1"/>
  <c r="A38" i="1"/>
  <c r="AG36" i="1" l="1"/>
  <c r="AV35" i="1"/>
  <c r="AV36" i="1" s="1"/>
  <c r="AG35" i="1"/>
  <c r="AS35" i="1"/>
  <c r="AS36" i="1" s="1"/>
  <c r="AT5" i="1"/>
  <c r="AU5" i="1" s="1"/>
  <c r="AL35" i="1"/>
  <c r="AL36" i="1" s="1"/>
  <c r="AH35" i="1"/>
  <c r="AH36" i="1" s="1"/>
  <c r="AR35" i="1"/>
  <c r="AR36" i="1" s="1"/>
  <c r="AQ35" i="1"/>
  <c r="AQ36" i="1" s="1"/>
  <c r="AM35" i="1" l="1"/>
  <c r="AM36" i="1" s="1"/>
  <c r="AN35" i="1" l="1"/>
  <c r="AN36" i="1" s="1"/>
  <c r="AU35" i="1" l="1"/>
  <c r="AT36" i="1"/>
  <c r="AT35" i="1"/>
</calcChain>
</file>

<file path=xl/sharedStrings.xml><?xml version="1.0" encoding="utf-8"?>
<sst xmlns="http://schemas.openxmlformats.org/spreadsheetml/2006/main" count="120" uniqueCount="60">
  <si>
    <t>imię</t>
  </si>
  <si>
    <t>nazwisko</t>
  </si>
  <si>
    <t>nr</t>
  </si>
  <si>
    <t>nr indeksu</t>
  </si>
  <si>
    <t>max</t>
  </si>
  <si>
    <t>średnia</t>
  </si>
  <si>
    <t>HW</t>
  </si>
  <si>
    <t>%</t>
  </si>
  <si>
    <t>Σ</t>
  </si>
  <si>
    <t>%HW</t>
  </si>
  <si>
    <t>OCENA</t>
  </si>
  <si>
    <t>+</t>
  </si>
  <si>
    <t>Σ bez kol.</t>
  </si>
  <si>
    <t>OCENA2</t>
  </si>
  <si>
    <t>min. z egzaminu do zaliczenia</t>
  </si>
  <si>
    <t>BONUS</t>
  </si>
  <si>
    <t>Egzamin 1</t>
  </si>
  <si>
    <t>teoria</t>
  </si>
  <si>
    <t>praktyka</t>
  </si>
  <si>
    <t>razem</t>
  </si>
  <si>
    <t>Egzamin 2</t>
  </si>
  <si>
    <t>Magdalena</t>
  </si>
  <si>
    <t>Dudzińska</t>
  </si>
  <si>
    <t>Wojciech</t>
  </si>
  <si>
    <t>Klaudia</t>
  </si>
  <si>
    <t>Michał</t>
  </si>
  <si>
    <t>Węglicki</t>
  </si>
  <si>
    <t>Dróżdż</t>
  </si>
  <si>
    <t>Aleksandra</t>
  </si>
  <si>
    <t>Głuszek</t>
  </si>
  <si>
    <t>Anita</t>
  </si>
  <si>
    <t>Golis</t>
  </si>
  <si>
    <t>Julia</t>
  </si>
  <si>
    <t>Jahn</t>
  </si>
  <si>
    <t>Krzysztof</t>
  </si>
  <si>
    <t>Kanigowska</t>
  </si>
  <si>
    <t>Kowalski</t>
  </si>
  <si>
    <t>Paweł</t>
  </si>
  <si>
    <t>Lysovych</t>
  </si>
  <si>
    <t>Anastasiia</t>
  </si>
  <si>
    <t>Nowakowski</t>
  </si>
  <si>
    <t>Nowek</t>
  </si>
  <si>
    <t>Milena</t>
  </si>
  <si>
    <t>Okoń</t>
  </si>
  <si>
    <t>Emilian</t>
  </si>
  <si>
    <t>Piotrowska</t>
  </si>
  <si>
    <t>Katarzyna</t>
  </si>
  <si>
    <t>Rolnik</t>
  </si>
  <si>
    <t>Emilia</t>
  </si>
  <si>
    <t>Sidwa</t>
  </si>
  <si>
    <t>Hubert</t>
  </si>
  <si>
    <t>Sienkiewicz</t>
  </si>
  <si>
    <t>Dominika</t>
  </si>
  <si>
    <t>Świniarski</t>
  </si>
  <si>
    <t>Adam</t>
  </si>
  <si>
    <t>Zdrodowska</t>
  </si>
  <si>
    <t>Ziembiński</t>
  </si>
  <si>
    <t>Żurek</t>
  </si>
  <si>
    <t>Aleksander</t>
  </si>
  <si>
    <t>Mikroekonometria w praktyce - grupa 1500 aula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</si>
</sst>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9"/>
      <name val="Courier New"/>
      <family val="3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8" xfId="0" applyFont="1" applyBorder="1" applyAlignment="1"/>
    <xf numFmtId="0" fontId="2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9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7" xfId="0" applyFont="1" applyBorder="1"/>
    <xf numFmtId="0" fontId="3" fillId="0" borderId="1" xfId="0" applyFont="1" applyFill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5" fillId="2" borderId="0" xfId="0" quotePrefix="1" applyFont="1" applyFill="1" applyProtection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/>
    <xf numFmtId="0" fontId="6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4" xfId="0" applyFont="1" applyBorder="1"/>
    <xf numFmtId="0" fontId="6" fillId="0" borderId="0" xfId="0" applyFont="1" applyBorder="1"/>
    <xf numFmtId="0" fontId="2" fillId="0" borderId="11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2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/>
    <xf numFmtId="49" fontId="2" fillId="0" borderId="0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7" fillId="0" borderId="8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0" borderId="1" xfId="0" applyFont="1" applyBorder="1" applyAlignment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abSelected="1" zoomScale="115" zoomScaleNormal="115" workbookViewId="0">
      <pane xSplit="4" ySplit="4" topLeftCell="AG5" activePane="bottomRight" state="frozen"/>
      <selection pane="topRight" activeCell="E1" sqref="E1"/>
      <selection pane="bottomLeft" activeCell="A5" sqref="A5"/>
      <selection pane="bottomRight" activeCell="AS25" sqref="AS25"/>
    </sheetView>
  </sheetViews>
  <sheetFormatPr defaultColWidth="9" defaultRowHeight="12.75" x14ac:dyDescent="0.2"/>
  <cols>
    <col min="1" max="1" width="5" style="10" customWidth="1"/>
    <col min="2" max="2" width="11.28515625" style="10" customWidth="1"/>
    <col min="3" max="3" width="12.85546875" style="10" customWidth="1"/>
    <col min="4" max="4" width="9.7109375" style="10" customWidth="1"/>
    <col min="5" max="18" width="5" style="10" customWidth="1"/>
    <col min="19" max="19" width="5.7109375" style="10" customWidth="1"/>
    <col min="20" max="32" width="5" style="10" customWidth="1"/>
    <col min="33" max="33" width="11" style="10" customWidth="1"/>
    <col min="34" max="47" width="10.85546875" style="10" customWidth="1"/>
    <col min="48" max="48" width="35.85546875" style="10" bestFit="1" customWidth="1"/>
    <col min="49" max="16384" width="9" style="10"/>
  </cols>
  <sheetData>
    <row r="1" spans="1:48" ht="18.75" x14ac:dyDescent="0.3">
      <c r="A1" s="34"/>
      <c r="B1" s="35"/>
      <c r="C1" s="36"/>
      <c r="D1" s="37"/>
    </row>
    <row r="2" spans="1:48" ht="18.75" x14ac:dyDescent="0.3">
      <c r="A2" s="39"/>
      <c r="B2" s="40"/>
      <c r="C2" s="38"/>
      <c r="D2" s="41"/>
    </row>
    <row r="3" spans="1:48" ht="21" x14ac:dyDescent="0.35">
      <c r="A3" s="23"/>
      <c r="B3" s="24"/>
      <c r="D3" s="21"/>
      <c r="E3" s="64" t="s">
        <v>59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78" t="s">
        <v>16</v>
      </c>
      <c r="AK3" s="78"/>
      <c r="AL3" s="78"/>
      <c r="AM3" s="78"/>
      <c r="AN3" s="1"/>
      <c r="AO3" s="78" t="s">
        <v>20</v>
      </c>
      <c r="AP3" s="78"/>
      <c r="AQ3" s="78"/>
      <c r="AR3" s="78"/>
      <c r="AS3" s="1"/>
      <c r="AT3" s="1"/>
      <c r="AU3" s="1"/>
      <c r="AV3" s="1"/>
    </row>
    <row r="4" spans="1:48" ht="15.75" x14ac:dyDescent="0.25">
      <c r="A4" s="20" t="s">
        <v>2</v>
      </c>
      <c r="B4" s="20" t="s">
        <v>3</v>
      </c>
      <c r="C4" s="20" t="s">
        <v>1</v>
      </c>
      <c r="D4" s="20" t="s">
        <v>0</v>
      </c>
      <c r="E4" s="20">
        <v>1</v>
      </c>
      <c r="F4" s="20">
        <v>2</v>
      </c>
      <c r="G4" s="22" t="s">
        <v>6</v>
      </c>
      <c r="H4" s="22">
        <v>3</v>
      </c>
      <c r="I4" s="22" t="s">
        <v>6</v>
      </c>
      <c r="J4" s="22">
        <v>4</v>
      </c>
      <c r="K4" s="22" t="s">
        <v>6</v>
      </c>
      <c r="L4" s="22">
        <v>5</v>
      </c>
      <c r="M4" s="22" t="s">
        <v>6</v>
      </c>
      <c r="N4" s="22">
        <v>6</v>
      </c>
      <c r="O4" s="22" t="s">
        <v>6</v>
      </c>
      <c r="P4" s="22">
        <v>7</v>
      </c>
      <c r="Q4" s="22" t="s">
        <v>6</v>
      </c>
      <c r="R4" s="22">
        <v>8</v>
      </c>
      <c r="S4" s="22" t="s">
        <v>6</v>
      </c>
      <c r="T4" s="22">
        <v>9</v>
      </c>
      <c r="U4" s="22" t="s">
        <v>6</v>
      </c>
      <c r="V4" s="22">
        <v>10</v>
      </c>
      <c r="W4" s="22" t="s">
        <v>6</v>
      </c>
      <c r="X4" s="22">
        <v>11</v>
      </c>
      <c r="Y4" s="22" t="s">
        <v>6</v>
      </c>
      <c r="Z4" s="22">
        <v>12</v>
      </c>
      <c r="AA4" s="22" t="s">
        <v>6</v>
      </c>
      <c r="AB4" s="22">
        <v>13</v>
      </c>
      <c r="AC4" s="22" t="s">
        <v>6</v>
      </c>
      <c r="AD4" s="22">
        <v>14</v>
      </c>
      <c r="AE4" s="22" t="s">
        <v>6</v>
      </c>
      <c r="AF4" s="22">
        <v>15</v>
      </c>
      <c r="AG4" s="20" t="s">
        <v>9</v>
      </c>
      <c r="AH4" s="22" t="s">
        <v>12</v>
      </c>
      <c r="AI4" s="22" t="s">
        <v>15</v>
      </c>
      <c r="AJ4" s="22" t="s">
        <v>17</v>
      </c>
      <c r="AK4" s="22" t="s">
        <v>18</v>
      </c>
      <c r="AL4" s="22" t="s">
        <v>19</v>
      </c>
      <c r="AM4" s="20" t="s">
        <v>7</v>
      </c>
      <c r="AN4" s="22" t="s">
        <v>8</v>
      </c>
      <c r="AO4" s="22" t="s">
        <v>17</v>
      </c>
      <c r="AP4" s="22" t="s">
        <v>18</v>
      </c>
      <c r="AQ4" s="22" t="s">
        <v>19</v>
      </c>
      <c r="AR4" s="20" t="s">
        <v>7</v>
      </c>
      <c r="AS4" s="22" t="s">
        <v>8</v>
      </c>
      <c r="AT4" s="22" t="s">
        <v>10</v>
      </c>
      <c r="AU4" s="22" t="s">
        <v>13</v>
      </c>
      <c r="AV4" s="22" t="s">
        <v>14</v>
      </c>
    </row>
    <row r="5" spans="1:48" s="42" customFormat="1" x14ac:dyDescent="0.2">
      <c r="A5" s="19">
        <v>1</v>
      </c>
      <c r="B5" s="67">
        <v>376020</v>
      </c>
      <c r="C5" s="2" t="s">
        <v>27</v>
      </c>
      <c r="D5" s="68" t="s">
        <v>28</v>
      </c>
      <c r="E5" s="7"/>
      <c r="F5" s="8" t="s">
        <v>11</v>
      </c>
      <c r="G5" s="7">
        <v>0</v>
      </c>
      <c r="H5" s="7" t="s">
        <v>11</v>
      </c>
      <c r="I5" s="7">
        <v>0.6</v>
      </c>
      <c r="J5" s="7" t="s">
        <v>11</v>
      </c>
      <c r="K5" s="7">
        <v>0.7</v>
      </c>
      <c r="L5" s="7"/>
      <c r="M5" s="7">
        <v>1</v>
      </c>
      <c r="N5" s="7"/>
      <c r="O5" s="7">
        <v>1</v>
      </c>
      <c r="P5" s="7"/>
      <c r="Q5" s="7">
        <v>0.9</v>
      </c>
      <c r="R5" s="7"/>
      <c r="S5" s="7">
        <v>0.9</v>
      </c>
      <c r="T5" s="7"/>
      <c r="U5" s="7">
        <v>1</v>
      </c>
      <c r="V5" s="7"/>
      <c r="W5" s="7">
        <v>1</v>
      </c>
      <c r="X5" s="7"/>
      <c r="Y5" s="7">
        <v>1</v>
      </c>
      <c r="Z5" s="7"/>
      <c r="AA5" s="7">
        <v>0.9</v>
      </c>
      <c r="AB5" s="7"/>
      <c r="AC5" s="7">
        <v>0.5</v>
      </c>
      <c r="AD5" s="7"/>
      <c r="AE5" s="7"/>
      <c r="AF5" s="7"/>
      <c r="AG5" s="3">
        <f>(G5/$G$34+I5/$I$34+K5/$K$34+M5/$M$34+O5/$O$34+Q5/$Q$34+S5/$S$34+U5/$U$34+W5/$W$34+Y5/$Y$34+AA5/$AA$34+AC5/$AC$34)/12</f>
        <v>0.79166666666666685</v>
      </c>
      <c r="AH5" s="4">
        <f t="shared" ref="AH5" si="0">0.3*AG5</f>
        <v>0.23750000000000004</v>
      </c>
      <c r="AI5" s="7"/>
      <c r="AJ5" s="63"/>
      <c r="AK5" s="5">
        <v>32</v>
      </c>
      <c r="AL5" s="5">
        <f>IF(AK5="","",AK5)</f>
        <v>32</v>
      </c>
      <c r="AM5" s="6">
        <f>IF(AL5="","",AL5/AK34)</f>
        <v>0.64</v>
      </c>
      <c r="AN5" s="6">
        <f>IF(AK5="","",IFERROR(AH5+0.7*AM5,""))</f>
        <v>0.6855</v>
      </c>
      <c r="AO5" s="63"/>
      <c r="AP5" s="5"/>
      <c r="AQ5" s="5" t="str">
        <f>IF(AP5="","",AP5)</f>
        <v/>
      </c>
      <c r="AR5" s="6" t="str">
        <f t="shared" ref="AR5:AR33" si="1">IF(AQ5="","",AQ5/$AQ$34)</f>
        <v/>
      </c>
      <c r="AS5" s="6" t="str">
        <f>IF(AND(AO5="",AP5=""),"",IFERROR(MAX(AH5+0.7*AR5,AR5,AM5),""))</f>
        <v/>
      </c>
      <c r="AT5" s="8">
        <f t="shared" ref="AT5:AT22" si="2">IF(AL5="","NK",IF(AN5&lt;0.5,2,IF(AN5&gt;=0.9,5,IF(AN5&gt;=0.8,4.5,IF(AN5&gt;=0.7,4,IF(AN5&gt;=0.6,3.5,IF(AN5&gt;=0.5,3,2)))))))</f>
        <v>3.5</v>
      </c>
      <c r="AU5" s="8" t="str">
        <f>IF(OR(AT5="NK",AT5=2),IF(AQ5="","NK",IF(AS5&gt;=0.9,5,IF(AS5&gt;=0.8,4.5,IF(AS5&gt;=0.7,4,IF(AS5&gt;=0.6,3.5,IF(AS5&gt;=0.5,3,2)))))),"")</f>
        <v/>
      </c>
      <c r="AV5" s="6">
        <f t="shared" ref="AV5" si="3">(0.5-AH5)/0.7</f>
        <v>0.37499999999999994</v>
      </c>
    </row>
    <row r="6" spans="1:48" s="42" customFormat="1" x14ac:dyDescent="0.2">
      <c r="A6" s="19">
        <v>2</v>
      </c>
      <c r="B6" s="67">
        <v>372308</v>
      </c>
      <c r="C6" s="2" t="s">
        <v>22</v>
      </c>
      <c r="D6" s="68" t="s">
        <v>21</v>
      </c>
      <c r="E6" s="7"/>
      <c r="F6" s="8" t="s">
        <v>11</v>
      </c>
      <c r="G6" s="7">
        <v>0</v>
      </c>
      <c r="H6" s="7" t="s">
        <v>11</v>
      </c>
      <c r="I6" s="7">
        <v>0.5</v>
      </c>
      <c r="J6" s="7"/>
      <c r="K6" s="7">
        <v>0.4</v>
      </c>
      <c r="L6" s="7"/>
      <c r="M6" s="7"/>
      <c r="N6" s="7"/>
      <c r="O6" s="7">
        <v>0.6</v>
      </c>
      <c r="P6" s="7"/>
      <c r="Q6" s="7">
        <v>0.8</v>
      </c>
      <c r="R6" s="7"/>
      <c r="S6" s="7">
        <v>0.9</v>
      </c>
      <c r="T6" s="7"/>
      <c r="U6" s="7"/>
      <c r="V6" s="7"/>
      <c r="W6" s="7">
        <v>0.8</v>
      </c>
      <c r="X6" s="7"/>
      <c r="Y6" s="7">
        <v>0.8</v>
      </c>
      <c r="Z6" s="7"/>
      <c r="AA6" s="7">
        <v>1</v>
      </c>
      <c r="AB6" s="7"/>
      <c r="AC6" s="7"/>
      <c r="AD6" s="7"/>
      <c r="AE6" s="7"/>
      <c r="AF6" s="7"/>
      <c r="AG6" s="3">
        <f t="shared" ref="AG6:AG33" si="4">(G6/$G$34+I6/$I$34+K6/$K$34+M6/$M$34+O6/$O$34+Q6/$Q$34+S6/$S$34+U6/$U$34+W6/$W$34+Y6/$Y$34+AA6/$AA$34+AC6/$AC$34)/12</f>
        <v>0.48333333333333334</v>
      </c>
      <c r="AH6" s="4">
        <f t="shared" ref="AH6:AH33" si="5">0.3*AG6</f>
        <v>0.14499999999999999</v>
      </c>
      <c r="AI6" s="7"/>
      <c r="AJ6" s="63"/>
      <c r="AK6" s="5">
        <v>23</v>
      </c>
      <c r="AL6" s="5">
        <f t="shared" ref="AL6:AL24" si="6">IF(AK6="","",AK6)</f>
        <v>23</v>
      </c>
      <c r="AM6" s="6">
        <f t="shared" ref="AM6:AM22" si="7">IF(AL6="","",AL6/$AL$34)</f>
        <v>0.46</v>
      </c>
      <c r="AN6" s="6">
        <f>IF(AK6="","",IFERROR(AH6+0.7*AM6,""))</f>
        <v>0.46699999999999997</v>
      </c>
      <c r="AO6" s="63"/>
      <c r="AP6" s="5">
        <v>31</v>
      </c>
      <c r="AQ6" s="5">
        <f t="shared" ref="AQ6:AQ24" si="8">IF(AP6="","",AP6)</f>
        <v>31</v>
      </c>
      <c r="AR6" s="6">
        <f t="shared" si="1"/>
        <v>0.62</v>
      </c>
      <c r="AS6" s="6">
        <f>IF(AND(AO6="",AP6=""),"",IFERROR(MAX(AH6+0.7*AR6,AR6,AM6),""))</f>
        <v>0.62</v>
      </c>
      <c r="AT6" s="8">
        <f t="shared" si="2"/>
        <v>2</v>
      </c>
      <c r="AU6" s="8">
        <f t="shared" ref="AU6:AU33" si="9">IF(OR(AT6="NK",AT6=2),IF(AQ6="","NK",IF(AS6&gt;=0.9,5,IF(AS6&gt;=0.8,4.5,IF(AS6&gt;=0.7,4,IF(AS6&gt;=0.6,3.5,IF(AS6&gt;=0.5,3,2)))))),"")</f>
        <v>3.5</v>
      </c>
      <c r="AV6" s="6">
        <f t="shared" ref="AV6:AV33" si="10">(0.5-AH6)/0.7</f>
        <v>0.50714285714285712</v>
      </c>
    </row>
    <row r="7" spans="1:48" s="42" customFormat="1" x14ac:dyDescent="0.2">
      <c r="A7" s="19">
        <v>3</v>
      </c>
      <c r="B7" s="67">
        <v>424381</v>
      </c>
      <c r="C7" s="2" t="s">
        <v>29</v>
      </c>
      <c r="D7" s="68" t="s">
        <v>30</v>
      </c>
      <c r="E7" s="7"/>
      <c r="F7" s="8" t="s">
        <v>11</v>
      </c>
      <c r="G7" s="7">
        <v>0</v>
      </c>
      <c r="H7" s="7" t="s">
        <v>11</v>
      </c>
      <c r="I7" s="7">
        <v>1</v>
      </c>
      <c r="J7" s="7" t="s">
        <v>11</v>
      </c>
      <c r="K7" s="7">
        <v>0.9</v>
      </c>
      <c r="L7" s="7"/>
      <c r="M7" s="7">
        <v>1</v>
      </c>
      <c r="N7" s="7"/>
      <c r="O7" s="7">
        <v>0.8</v>
      </c>
      <c r="P7" s="7"/>
      <c r="Q7" s="7">
        <v>1</v>
      </c>
      <c r="R7" s="7"/>
      <c r="S7" s="7">
        <v>1</v>
      </c>
      <c r="T7" s="7"/>
      <c r="U7" s="7">
        <v>1</v>
      </c>
      <c r="V7" s="7"/>
      <c r="W7" s="7">
        <v>1</v>
      </c>
      <c r="X7" s="7"/>
      <c r="Y7" s="7">
        <v>1</v>
      </c>
      <c r="Z7" s="7"/>
      <c r="AA7" s="7">
        <v>1</v>
      </c>
      <c r="AB7" s="7"/>
      <c r="AC7" s="7">
        <v>1</v>
      </c>
      <c r="AD7" s="7"/>
      <c r="AE7" s="7"/>
      <c r="AF7" s="7"/>
      <c r="AG7" s="3">
        <f t="shared" si="4"/>
        <v>0.89166666666666661</v>
      </c>
      <c r="AH7" s="4">
        <f t="shared" si="5"/>
        <v>0.26749999999999996</v>
      </c>
      <c r="AI7" s="7"/>
      <c r="AJ7" s="63"/>
      <c r="AK7" s="5">
        <v>7</v>
      </c>
      <c r="AL7" s="5">
        <f t="shared" si="6"/>
        <v>7</v>
      </c>
      <c r="AM7" s="6">
        <f t="shared" si="7"/>
        <v>0.14000000000000001</v>
      </c>
      <c r="AN7" s="6">
        <f t="shared" ref="AN7:AN22" si="11">IF(AK7="","",IFERROR(AH7+0.7*AM7,""))</f>
        <v>0.36549999999999994</v>
      </c>
      <c r="AO7" s="63"/>
      <c r="AP7" s="5">
        <v>30</v>
      </c>
      <c r="AQ7" s="5">
        <f t="shared" si="8"/>
        <v>30</v>
      </c>
      <c r="AR7" s="6">
        <f t="shared" si="1"/>
        <v>0.6</v>
      </c>
      <c r="AS7" s="6">
        <f t="shared" ref="AS6:AS33" si="12">IF(AND(AO7="",AP7=""),"",IFERROR(MAX(AH7+0.7*AR7,AR7,AM7),""))</f>
        <v>0.6875</v>
      </c>
      <c r="AT7" s="8">
        <f t="shared" si="2"/>
        <v>2</v>
      </c>
      <c r="AU7" s="8">
        <f t="shared" si="9"/>
        <v>3.5</v>
      </c>
      <c r="AV7" s="6">
        <f t="shared" si="10"/>
        <v>0.33214285714285724</v>
      </c>
    </row>
    <row r="8" spans="1:48" s="42" customFormat="1" x14ac:dyDescent="0.2">
      <c r="A8" s="19">
        <v>4</v>
      </c>
      <c r="B8" s="67">
        <v>360961</v>
      </c>
      <c r="C8" s="2" t="s">
        <v>31</v>
      </c>
      <c r="D8" s="68" t="s">
        <v>32</v>
      </c>
      <c r="E8" s="7"/>
      <c r="G8" s="8">
        <v>1</v>
      </c>
      <c r="I8" s="7">
        <v>0.9</v>
      </c>
      <c r="J8" s="7" t="s">
        <v>11</v>
      </c>
      <c r="K8" s="7">
        <v>1</v>
      </c>
      <c r="L8" s="7"/>
      <c r="M8" s="7">
        <v>1</v>
      </c>
      <c r="N8" s="7"/>
      <c r="O8" s="7">
        <v>1</v>
      </c>
      <c r="P8" s="7"/>
      <c r="Q8" s="7">
        <v>0.9</v>
      </c>
      <c r="R8" s="7"/>
      <c r="S8" s="7">
        <v>1</v>
      </c>
      <c r="T8" s="7"/>
      <c r="U8" s="7">
        <v>0.6</v>
      </c>
      <c r="V8" s="7"/>
      <c r="W8" s="7">
        <v>1</v>
      </c>
      <c r="X8" s="7"/>
      <c r="Y8" s="7">
        <v>0.9</v>
      </c>
      <c r="Z8" s="7"/>
      <c r="AA8" s="7">
        <v>0.8</v>
      </c>
      <c r="AB8" s="7"/>
      <c r="AC8" s="7">
        <v>0.9</v>
      </c>
      <c r="AD8" s="7"/>
      <c r="AE8" s="7"/>
      <c r="AF8" s="7"/>
      <c r="AG8" s="3">
        <f t="shared" si="4"/>
        <v>0.91666666666666685</v>
      </c>
      <c r="AH8" s="4">
        <f t="shared" si="5"/>
        <v>0.27500000000000002</v>
      </c>
      <c r="AI8" s="7"/>
      <c r="AJ8" s="63"/>
      <c r="AK8" s="5">
        <v>37</v>
      </c>
      <c r="AL8" s="5">
        <f t="shared" si="6"/>
        <v>37</v>
      </c>
      <c r="AM8" s="6">
        <f t="shared" si="7"/>
        <v>0.74</v>
      </c>
      <c r="AN8" s="6">
        <f t="shared" si="11"/>
        <v>0.79300000000000004</v>
      </c>
      <c r="AO8" s="63"/>
      <c r="AP8" s="5"/>
      <c r="AQ8" s="5" t="str">
        <f t="shared" si="8"/>
        <v/>
      </c>
      <c r="AR8" s="6" t="str">
        <f t="shared" si="1"/>
        <v/>
      </c>
      <c r="AS8" s="6" t="str">
        <f t="shared" si="12"/>
        <v/>
      </c>
      <c r="AT8" s="8">
        <f t="shared" si="2"/>
        <v>4</v>
      </c>
      <c r="AU8" s="8" t="str">
        <f t="shared" si="9"/>
        <v/>
      </c>
      <c r="AV8" s="6">
        <f t="shared" si="10"/>
        <v>0.3214285714285714</v>
      </c>
    </row>
    <row r="9" spans="1:48" s="42" customFormat="1" x14ac:dyDescent="0.2">
      <c r="A9" s="19">
        <v>5</v>
      </c>
      <c r="B9" s="67">
        <v>384575</v>
      </c>
      <c r="C9" s="2" t="s">
        <v>33</v>
      </c>
      <c r="D9" s="68" t="s">
        <v>34</v>
      </c>
      <c r="E9" s="7"/>
      <c r="F9" s="7"/>
      <c r="G9" s="7">
        <v>0</v>
      </c>
      <c r="H9" s="7" t="s">
        <v>11</v>
      </c>
      <c r="I9" s="7">
        <v>1</v>
      </c>
      <c r="J9" s="7" t="s">
        <v>11</v>
      </c>
      <c r="K9" s="7"/>
      <c r="L9" s="7"/>
      <c r="M9" s="7"/>
      <c r="N9" s="7"/>
      <c r="O9" s="7">
        <v>1</v>
      </c>
      <c r="P9" s="7"/>
      <c r="Q9" s="7">
        <v>0.5</v>
      </c>
      <c r="R9" s="7"/>
      <c r="S9" s="7">
        <v>0.8</v>
      </c>
      <c r="T9" s="7"/>
      <c r="U9" s="7">
        <v>0.8</v>
      </c>
      <c r="V9" s="7"/>
      <c r="W9" s="7">
        <v>1</v>
      </c>
      <c r="X9" s="7"/>
      <c r="Y9" s="7">
        <v>0.9</v>
      </c>
      <c r="Z9" s="7"/>
      <c r="AA9" s="7">
        <v>0.5</v>
      </c>
      <c r="AB9" s="7"/>
      <c r="AC9" s="7"/>
      <c r="AD9" s="7"/>
      <c r="AE9" s="7"/>
      <c r="AF9" s="7"/>
      <c r="AG9" s="3">
        <f t="shared" si="4"/>
        <v>0.54166666666666663</v>
      </c>
      <c r="AH9" s="4">
        <f t="shared" si="5"/>
        <v>0.16249999999999998</v>
      </c>
      <c r="AI9" s="7"/>
      <c r="AJ9" s="63"/>
      <c r="AK9" s="5">
        <v>23</v>
      </c>
      <c r="AL9" s="5">
        <f t="shared" si="6"/>
        <v>23</v>
      </c>
      <c r="AM9" s="6">
        <f t="shared" si="7"/>
        <v>0.46</v>
      </c>
      <c r="AN9" s="6">
        <f t="shared" si="11"/>
        <v>0.48449999999999999</v>
      </c>
      <c r="AO9" s="63"/>
      <c r="AP9" s="5"/>
      <c r="AQ9" s="5" t="str">
        <f t="shared" si="8"/>
        <v/>
      </c>
      <c r="AR9" s="6" t="str">
        <f t="shared" si="1"/>
        <v/>
      </c>
      <c r="AS9" s="6" t="str">
        <f t="shared" si="12"/>
        <v/>
      </c>
      <c r="AT9" s="8">
        <f t="shared" si="2"/>
        <v>2</v>
      </c>
      <c r="AU9" s="8" t="str">
        <f t="shared" si="9"/>
        <v>NK</v>
      </c>
      <c r="AV9" s="6">
        <f t="shared" si="10"/>
        <v>0.48214285714285721</v>
      </c>
    </row>
    <row r="10" spans="1:48" s="42" customFormat="1" ht="12" customHeight="1" x14ac:dyDescent="0.2">
      <c r="A10" s="19">
        <v>6</v>
      </c>
      <c r="B10" s="67">
        <v>360219</v>
      </c>
      <c r="C10" s="2" t="s">
        <v>35</v>
      </c>
      <c r="D10" s="68" t="s">
        <v>24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">
        <f t="shared" si="4"/>
        <v>0</v>
      </c>
      <c r="AH10" s="4">
        <f t="shared" si="5"/>
        <v>0</v>
      </c>
      <c r="AI10" s="7"/>
      <c r="AJ10" s="63"/>
      <c r="AK10" s="5"/>
      <c r="AL10" s="5" t="str">
        <f t="shared" si="6"/>
        <v/>
      </c>
      <c r="AM10" s="6" t="str">
        <f t="shared" si="7"/>
        <v/>
      </c>
      <c r="AN10" s="6" t="str">
        <f t="shared" si="11"/>
        <v/>
      </c>
      <c r="AO10" s="63"/>
      <c r="AP10" s="5"/>
      <c r="AQ10" s="5" t="str">
        <f t="shared" si="8"/>
        <v/>
      </c>
      <c r="AR10" s="6" t="str">
        <f t="shared" si="1"/>
        <v/>
      </c>
      <c r="AS10" s="6" t="str">
        <f t="shared" si="12"/>
        <v/>
      </c>
      <c r="AT10" s="8" t="str">
        <f t="shared" si="2"/>
        <v>NK</v>
      </c>
      <c r="AU10" s="8" t="str">
        <f t="shared" si="9"/>
        <v>NK</v>
      </c>
      <c r="AV10" s="6">
        <f t="shared" si="10"/>
        <v>0.7142857142857143</v>
      </c>
    </row>
    <row r="11" spans="1:48" s="42" customFormat="1" x14ac:dyDescent="0.2">
      <c r="A11" s="19">
        <v>7</v>
      </c>
      <c r="B11" s="67">
        <v>360458</v>
      </c>
      <c r="C11" s="2" t="s">
        <v>36</v>
      </c>
      <c r="D11" s="68" t="s">
        <v>37</v>
      </c>
      <c r="E11" s="7"/>
      <c r="F11" s="7" t="s">
        <v>11</v>
      </c>
      <c r="G11" s="7">
        <v>1</v>
      </c>
      <c r="H11" s="7" t="s">
        <v>11</v>
      </c>
      <c r="I11" s="7">
        <v>0.8</v>
      </c>
      <c r="J11" s="7" t="s">
        <v>11</v>
      </c>
      <c r="K11" s="7">
        <v>0.8</v>
      </c>
      <c r="L11" s="7"/>
      <c r="M11" s="7">
        <v>1</v>
      </c>
      <c r="N11" s="7"/>
      <c r="O11" s="7">
        <v>0.8</v>
      </c>
      <c r="P11" s="7"/>
      <c r="Q11" s="7">
        <v>1</v>
      </c>
      <c r="R11" s="7"/>
      <c r="S11" s="7">
        <v>0.8</v>
      </c>
      <c r="T11" s="7"/>
      <c r="U11" s="7">
        <v>1</v>
      </c>
      <c r="V11" s="7"/>
      <c r="W11" s="7">
        <v>0.9</v>
      </c>
      <c r="X11" s="7"/>
      <c r="Y11" s="7">
        <v>0.9</v>
      </c>
      <c r="Z11" s="7"/>
      <c r="AA11" s="7">
        <v>0.9</v>
      </c>
      <c r="AB11" s="7"/>
      <c r="AC11" s="7">
        <v>0.9</v>
      </c>
      <c r="AD11" s="7"/>
      <c r="AE11" s="7"/>
      <c r="AF11" s="7"/>
      <c r="AG11" s="3">
        <f t="shared" si="4"/>
        <v>0.9</v>
      </c>
      <c r="AH11" s="4">
        <f t="shared" si="5"/>
        <v>0.27</v>
      </c>
      <c r="AI11" s="7"/>
      <c r="AJ11" s="63"/>
      <c r="AK11" s="5">
        <v>45</v>
      </c>
      <c r="AL11" s="5">
        <f t="shared" si="6"/>
        <v>45</v>
      </c>
      <c r="AM11" s="6">
        <f t="shared" si="7"/>
        <v>0.9</v>
      </c>
      <c r="AN11" s="6">
        <f t="shared" si="11"/>
        <v>0.9</v>
      </c>
      <c r="AO11" s="63"/>
      <c r="AP11" s="5"/>
      <c r="AQ11" s="5" t="str">
        <f t="shared" si="8"/>
        <v/>
      </c>
      <c r="AR11" s="6" t="str">
        <f t="shared" si="1"/>
        <v/>
      </c>
      <c r="AS11" s="6" t="str">
        <f t="shared" si="12"/>
        <v/>
      </c>
      <c r="AT11" s="8">
        <f t="shared" si="2"/>
        <v>5</v>
      </c>
      <c r="AU11" s="8" t="str">
        <f t="shared" si="9"/>
        <v/>
      </c>
      <c r="AV11" s="6">
        <f t="shared" si="10"/>
        <v>0.32857142857142857</v>
      </c>
    </row>
    <row r="12" spans="1:48" s="42" customFormat="1" x14ac:dyDescent="0.2">
      <c r="A12" s="19">
        <v>8</v>
      </c>
      <c r="B12" s="67">
        <v>426000</v>
      </c>
      <c r="C12" s="2" t="s">
        <v>38</v>
      </c>
      <c r="D12" s="68" t="s">
        <v>39</v>
      </c>
      <c r="E12" s="7"/>
      <c r="F12" s="7" t="s">
        <v>11</v>
      </c>
      <c r="G12" s="7">
        <v>1</v>
      </c>
      <c r="H12" s="7" t="s">
        <v>11</v>
      </c>
      <c r="I12" s="7">
        <v>0.8</v>
      </c>
      <c r="J12" s="7" t="s">
        <v>11</v>
      </c>
      <c r="K12" s="7">
        <v>0.6</v>
      </c>
      <c r="L12" s="7"/>
      <c r="M12" s="7">
        <v>1</v>
      </c>
      <c r="N12" s="7"/>
      <c r="O12" s="7">
        <v>0.9</v>
      </c>
      <c r="P12" s="7"/>
      <c r="Q12" s="7">
        <v>1</v>
      </c>
      <c r="R12" s="7"/>
      <c r="S12" s="7">
        <v>1</v>
      </c>
      <c r="T12" s="7"/>
      <c r="U12" s="7">
        <v>0.9</v>
      </c>
      <c r="V12" s="7"/>
      <c r="W12" s="7">
        <v>1</v>
      </c>
      <c r="X12" s="7"/>
      <c r="Y12" s="7">
        <v>0.9</v>
      </c>
      <c r="Z12" s="7"/>
      <c r="AA12" s="7">
        <v>1</v>
      </c>
      <c r="AB12" s="7"/>
      <c r="AC12" s="7">
        <v>1</v>
      </c>
      <c r="AD12" s="7"/>
      <c r="AE12" s="7"/>
      <c r="AF12" s="7"/>
      <c r="AG12" s="3">
        <f t="shared" si="4"/>
        <v>0.92499999999999993</v>
      </c>
      <c r="AH12" s="4">
        <f t="shared" si="5"/>
        <v>0.27749999999999997</v>
      </c>
      <c r="AI12" s="7"/>
      <c r="AJ12" s="63"/>
      <c r="AK12" s="5">
        <v>40</v>
      </c>
      <c r="AL12" s="5">
        <f t="shared" si="6"/>
        <v>40</v>
      </c>
      <c r="AM12" s="6">
        <f t="shared" si="7"/>
        <v>0.8</v>
      </c>
      <c r="AN12" s="6">
        <f t="shared" si="11"/>
        <v>0.83749999999999991</v>
      </c>
      <c r="AO12" s="63"/>
      <c r="AP12" s="5"/>
      <c r="AQ12" s="5" t="str">
        <f t="shared" si="8"/>
        <v/>
      </c>
      <c r="AR12" s="6" t="str">
        <f t="shared" si="1"/>
        <v/>
      </c>
      <c r="AS12" s="6" t="str">
        <f t="shared" si="12"/>
        <v/>
      </c>
      <c r="AT12" s="8">
        <f t="shared" si="2"/>
        <v>4.5</v>
      </c>
      <c r="AU12" s="8" t="str">
        <f t="shared" si="9"/>
        <v/>
      </c>
      <c r="AV12" s="6">
        <f t="shared" si="10"/>
        <v>0.31785714285714295</v>
      </c>
    </row>
    <row r="13" spans="1:48" s="42" customFormat="1" x14ac:dyDescent="0.2">
      <c r="A13" s="19">
        <v>9</v>
      </c>
      <c r="B13" s="67">
        <v>388298</v>
      </c>
      <c r="C13" s="2" t="s">
        <v>40</v>
      </c>
      <c r="D13" s="68" t="s">
        <v>23</v>
      </c>
      <c r="E13" s="7"/>
      <c r="F13" s="7" t="s">
        <v>11</v>
      </c>
      <c r="G13" s="7"/>
      <c r="H13" s="7"/>
      <c r="I13" s="7">
        <v>0.8</v>
      </c>
      <c r="J13" s="7" t="s">
        <v>11</v>
      </c>
      <c r="K13" s="7">
        <v>0.8</v>
      </c>
      <c r="L13" s="7"/>
      <c r="M13" s="7">
        <v>1</v>
      </c>
      <c r="N13" s="7"/>
      <c r="O13" s="7">
        <v>0.8</v>
      </c>
      <c r="P13" s="7"/>
      <c r="Q13" s="7">
        <v>1</v>
      </c>
      <c r="R13" s="7"/>
      <c r="S13" s="62">
        <v>0.8</v>
      </c>
      <c r="T13" s="7"/>
      <c r="U13" s="7">
        <v>1</v>
      </c>
      <c r="V13" s="7"/>
      <c r="W13" s="7">
        <v>0.9</v>
      </c>
      <c r="X13" s="7"/>
      <c r="Y13" s="7">
        <v>0.9</v>
      </c>
      <c r="Z13" s="7"/>
      <c r="AA13" s="7">
        <v>0.9</v>
      </c>
      <c r="AB13" s="7"/>
      <c r="AC13" s="7">
        <v>0.9</v>
      </c>
      <c r="AD13" s="7"/>
      <c r="AE13" s="7"/>
      <c r="AF13" s="7"/>
      <c r="AG13" s="3">
        <f t="shared" si="4"/>
        <v>0.81666666666666676</v>
      </c>
      <c r="AH13" s="4">
        <f t="shared" si="5"/>
        <v>0.24500000000000002</v>
      </c>
      <c r="AI13" s="7"/>
      <c r="AJ13" s="63"/>
      <c r="AK13" s="5">
        <v>15</v>
      </c>
      <c r="AL13" s="5">
        <f t="shared" si="6"/>
        <v>15</v>
      </c>
      <c r="AM13" s="6">
        <f t="shared" si="7"/>
        <v>0.3</v>
      </c>
      <c r="AN13" s="6">
        <f t="shared" si="11"/>
        <v>0.45500000000000002</v>
      </c>
      <c r="AO13" s="63"/>
      <c r="AP13" s="5">
        <v>25</v>
      </c>
      <c r="AQ13" s="5">
        <f t="shared" si="8"/>
        <v>25</v>
      </c>
      <c r="AR13" s="6">
        <f t="shared" si="1"/>
        <v>0.5</v>
      </c>
      <c r="AS13" s="6">
        <f t="shared" si="12"/>
        <v>0.59499999999999997</v>
      </c>
      <c r="AT13" s="8">
        <f t="shared" si="2"/>
        <v>2</v>
      </c>
      <c r="AU13" s="8">
        <f t="shared" si="9"/>
        <v>3</v>
      </c>
      <c r="AV13" s="6">
        <f t="shared" si="10"/>
        <v>0.36428571428571432</v>
      </c>
    </row>
    <row r="14" spans="1:48" s="42" customFormat="1" x14ac:dyDescent="0.2">
      <c r="A14" s="19">
        <v>10</v>
      </c>
      <c r="B14" s="69">
        <v>379662</v>
      </c>
      <c r="C14" s="70" t="s">
        <v>41</v>
      </c>
      <c r="D14" s="71" t="s">
        <v>42</v>
      </c>
      <c r="E14" s="7"/>
      <c r="F14" s="7"/>
      <c r="G14" s="7">
        <v>0</v>
      </c>
      <c r="H14" s="7" t="s">
        <v>11</v>
      </c>
      <c r="I14" s="7">
        <v>0.6</v>
      </c>
      <c r="J14" s="7" t="s">
        <v>11</v>
      </c>
      <c r="K14" s="7">
        <v>0.8</v>
      </c>
      <c r="L14" s="7"/>
      <c r="M14" s="7">
        <v>1</v>
      </c>
      <c r="N14" s="7"/>
      <c r="O14" s="7">
        <v>1</v>
      </c>
      <c r="P14" s="7"/>
      <c r="Q14" s="7">
        <v>1</v>
      </c>
      <c r="R14" s="7"/>
      <c r="S14" s="62">
        <v>0.9</v>
      </c>
      <c r="T14" s="7"/>
      <c r="U14" s="7">
        <v>1</v>
      </c>
      <c r="V14" s="7"/>
      <c r="W14" s="7">
        <v>1</v>
      </c>
      <c r="X14" s="7"/>
      <c r="Y14" s="7">
        <v>1</v>
      </c>
      <c r="Z14" s="7"/>
      <c r="AA14" s="7">
        <v>0.9</v>
      </c>
      <c r="AB14" s="7"/>
      <c r="AC14" s="7">
        <v>0.5</v>
      </c>
      <c r="AD14" s="7"/>
      <c r="AE14" s="7"/>
      <c r="AF14" s="7"/>
      <c r="AG14" s="3">
        <f t="shared" si="4"/>
        <v>0.80833333333333346</v>
      </c>
      <c r="AH14" s="4">
        <f t="shared" si="5"/>
        <v>0.24250000000000002</v>
      </c>
      <c r="AI14" s="7"/>
      <c r="AJ14" s="63"/>
      <c r="AK14" s="5">
        <v>22</v>
      </c>
      <c r="AL14" s="5">
        <f t="shared" si="6"/>
        <v>22</v>
      </c>
      <c r="AM14" s="6">
        <f t="shared" si="7"/>
        <v>0.44</v>
      </c>
      <c r="AN14" s="6">
        <f t="shared" si="11"/>
        <v>0.55049999999999999</v>
      </c>
      <c r="AO14" s="63"/>
      <c r="AP14" s="5"/>
      <c r="AQ14" s="5" t="str">
        <f t="shared" si="8"/>
        <v/>
      </c>
      <c r="AR14" s="6" t="str">
        <f t="shared" si="1"/>
        <v/>
      </c>
      <c r="AS14" s="6" t="str">
        <f t="shared" si="12"/>
        <v/>
      </c>
      <c r="AT14" s="8">
        <f t="shared" si="2"/>
        <v>3</v>
      </c>
      <c r="AU14" s="8" t="str">
        <f t="shared" si="9"/>
        <v/>
      </c>
      <c r="AV14" s="6">
        <f t="shared" si="10"/>
        <v>0.36785714285714283</v>
      </c>
    </row>
    <row r="15" spans="1:48" s="42" customFormat="1" x14ac:dyDescent="0.2">
      <c r="A15" s="19">
        <v>11</v>
      </c>
      <c r="B15" s="69">
        <v>384962</v>
      </c>
      <c r="C15" s="70" t="s">
        <v>43</v>
      </c>
      <c r="D15" s="71" t="s">
        <v>44</v>
      </c>
      <c r="E15" s="7"/>
      <c r="F15" s="7" t="s">
        <v>11</v>
      </c>
      <c r="G15" s="7">
        <v>1</v>
      </c>
      <c r="H15" s="7" t="s">
        <v>11</v>
      </c>
      <c r="I15" s="7">
        <v>0.9</v>
      </c>
      <c r="J15" s="7" t="s">
        <v>11</v>
      </c>
      <c r="K15" s="7">
        <v>0.9</v>
      </c>
      <c r="L15" s="7"/>
      <c r="M15" s="7">
        <v>1</v>
      </c>
      <c r="N15" s="7"/>
      <c r="O15" s="7">
        <v>1</v>
      </c>
      <c r="P15" s="7"/>
      <c r="Q15" s="7">
        <v>0.8</v>
      </c>
      <c r="R15" s="7"/>
      <c r="S15" s="62">
        <v>1</v>
      </c>
      <c r="T15" s="7"/>
      <c r="U15" s="7">
        <v>1</v>
      </c>
      <c r="V15" s="7"/>
      <c r="W15" s="7">
        <v>1</v>
      </c>
      <c r="X15" s="7"/>
      <c r="Y15" s="7">
        <v>0.9</v>
      </c>
      <c r="Z15" s="7"/>
      <c r="AA15" s="7">
        <v>0.9</v>
      </c>
      <c r="AB15" s="7"/>
      <c r="AC15" s="7">
        <v>0.9</v>
      </c>
      <c r="AD15" s="7"/>
      <c r="AE15" s="7"/>
      <c r="AF15" s="7"/>
      <c r="AG15" s="3">
        <f t="shared" si="4"/>
        <v>0.94166666666666676</v>
      </c>
      <c r="AH15" s="4">
        <f t="shared" si="5"/>
        <v>0.28250000000000003</v>
      </c>
      <c r="AI15" s="7"/>
      <c r="AJ15" s="63"/>
      <c r="AK15" s="5">
        <v>50</v>
      </c>
      <c r="AL15" s="5">
        <f t="shared" si="6"/>
        <v>50</v>
      </c>
      <c r="AM15" s="6">
        <f t="shared" si="7"/>
        <v>1</v>
      </c>
      <c r="AN15" s="6">
        <f t="shared" si="11"/>
        <v>0.98249999999999993</v>
      </c>
      <c r="AO15" s="63"/>
      <c r="AP15" s="5"/>
      <c r="AQ15" s="5" t="str">
        <f t="shared" si="8"/>
        <v/>
      </c>
      <c r="AR15" s="6" t="str">
        <f t="shared" si="1"/>
        <v/>
      </c>
      <c r="AS15" s="6" t="str">
        <f t="shared" si="12"/>
        <v/>
      </c>
      <c r="AT15" s="8">
        <f t="shared" si="2"/>
        <v>5</v>
      </c>
      <c r="AU15" s="8" t="str">
        <f t="shared" si="9"/>
        <v/>
      </c>
      <c r="AV15" s="6">
        <f t="shared" si="10"/>
        <v>0.31071428571428567</v>
      </c>
    </row>
    <row r="16" spans="1:48" s="42" customFormat="1" x14ac:dyDescent="0.2">
      <c r="A16" s="19">
        <v>12</v>
      </c>
      <c r="B16" s="69">
        <v>385005</v>
      </c>
      <c r="C16" s="70" t="s">
        <v>45</v>
      </c>
      <c r="D16" s="71" t="s">
        <v>46</v>
      </c>
      <c r="E16" s="8"/>
      <c r="F16" s="7" t="s">
        <v>11</v>
      </c>
      <c r="G16" s="7">
        <v>1</v>
      </c>
      <c r="H16" s="7" t="s">
        <v>11</v>
      </c>
      <c r="I16" s="7">
        <v>1</v>
      </c>
      <c r="J16" s="7" t="s">
        <v>11</v>
      </c>
      <c r="K16" s="7">
        <v>0.9</v>
      </c>
      <c r="L16" s="7"/>
      <c r="M16" s="7">
        <v>1</v>
      </c>
      <c r="N16" s="7"/>
      <c r="O16" s="7">
        <v>0.8</v>
      </c>
      <c r="P16" s="7"/>
      <c r="Q16" s="7">
        <v>1</v>
      </c>
      <c r="R16" s="7"/>
      <c r="S16" s="62">
        <v>1</v>
      </c>
      <c r="T16" s="7"/>
      <c r="U16" s="7">
        <v>1</v>
      </c>
      <c r="V16" s="7"/>
      <c r="W16" s="7">
        <v>1</v>
      </c>
      <c r="X16" s="7"/>
      <c r="Y16" s="7">
        <v>1</v>
      </c>
      <c r="Z16" s="7"/>
      <c r="AA16" s="7">
        <v>1</v>
      </c>
      <c r="AB16" s="7"/>
      <c r="AC16" s="7">
        <v>1</v>
      </c>
      <c r="AD16" s="7"/>
      <c r="AE16" s="7"/>
      <c r="AF16" s="7"/>
      <c r="AG16" s="3">
        <f t="shared" si="4"/>
        <v>0.97499999999999998</v>
      </c>
      <c r="AH16" s="4">
        <f t="shared" ref="AH16" si="13">0.3*AG16</f>
        <v>0.29249999999999998</v>
      </c>
      <c r="AI16" s="7"/>
      <c r="AJ16" s="63"/>
      <c r="AK16" s="5">
        <v>31</v>
      </c>
      <c r="AL16" s="5">
        <f t="shared" si="6"/>
        <v>31</v>
      </c>
      <c r="AM16" s="6">
        <f t="shared" si="7"/>
        <v>0.62</v>
      </c>
      <c r="AN16" s="6">
        <f t="shared" si="11"/>
        <v>0.72649999999999992</v>
      </c>
      <c r="AO16" s="63"/>
      <c r="AP16" s="5"/>
      <c r="AQ16" s="5" t="str">
        <f t="shared" si="8"/>
        <v/>
      </c>
      <c r="AR16" s="6" t="str">
        <f t="shared" si="1"/>
        <v/>
      </c>
      <c r="AS16" s="6" t="str">
        <f>IF(AND(AO16="",AP16=""),"",IFERROR(MAX(AH16+0.7*AR16,AR16,AM16),""))</f>
        <v/>
      </c>
      <c r="AT16" s="8">
        <f t="shared" si="2"/>
        <v>4</v>
      </c>
      <c r="AU16" s="8" t="str">
        <f t="shared" ref="AU16" si="14">IF(OR(AT16="NK",AT16=2),IF(AQ16="","NK",IF(AS16&gt;=0.9,5,IF(AS16&gt;=0.8,4.5,IF(AS16&gt;=0.7,4,IF(AS16&gt;=0.6,3.5,IF(AS16&gt;=0.5,3,2)))))),"")</f>
        <v/>
      </c>
      <c r="AV16" s="6">
        <f t="shared" ref="AV16" si="15">(0.5-AH16)/0.7</f>
        <v>0.29642857142857149</v>
      </c>
    </row>
    <row r="17" spans="1:48" s="42" customFormat="1" x14ac:dyDescent="0.2">
      <c r="A17" s="19">
        <v>13</v>
      </c>
      <c r="B17" s="69">
        <v>385039</v>
      </c>
      <c r="C17" s="70" t="s">
        <v>47</v>
      </c>
      <c r="D17" s="71" t="s">
        <v>48</v>
      </c>
      <c r="E17" s="7"/>
      <c r="F17" s="7" t="s">
        <v>11</v>
      </c>
      <c r="G17" s="7">
        <v>0</v>
      </c>
      <c r="H17" s="7" t="s">
        <v>11</v>
      </c>
      <c r="I17" s="7">
        <v>0.9</v>
      </c>
      <c r="J17" s="7" t="s">
        <v>11</v>
      </c>
      <c r="K17" s="7">
        <v>0.9</v>
      </c>
      <c r="L17" s="7"/>
      <c r="M17" s="7">
        <v>1</v>
      </c>
      <c r="N17" s="7"/>
      <c r="O17" s="7">
        <v>1</v>
      </c>
      <c r="P17" s="7"/>
      <c r="Q17" s="7">
        <v>1</v>
      </c>
      <c r="R17" s="7"/>
      <c r="S17" s="7">
        <v>1</v>
      </c>
      <c r="T17" s="7"/>
      <c r="U17" s="7">
        <v>1</v>
      </c>
      <c r="W17" s="7">
        <v>1</v>
      </c>
      <c r="X17" s="7"/>
      <c r="Y17" s="7">
        <v>0.9</v>
      </c>
      <c r="Z17" s="7"/>
      <c r="AA17" s="7">
        <v>0.9</v>
      </c>
      <c r="AB17" s="7"/>
      <c r="AC17" s="7">
        <v>0.9</v>
      </c>
      <c r="AD17" s="7"/>
      <c r="AE17" s="7"/>
      <c r="AF17" s="7"/>
      <c r="AG17" s="3">
        <f t="shared" si="4"/>
        <v>0.875</v>
      </c>
      <c r="AH17" s="4">
        <f t="shared" si="5"/>
        <v>0.26250000000000001</v>
      </c>
      <c r="AI17" s="7"/>
      <c r="AJ17" s="63"/>
      <c r="AK17" s="5">
        <v>42</v>
      </c>
      <c r="AL17" s="5">
        <f t="shared" si="6"/>
        <v>42</v>
      </c>
      <c r="AM17" s="6">
        <f t="shared" si="7"/>
        <v>0.84</v>
      </c>
      <c r="AN17" s="6">
        <f t="shared" si="11"/>
        <v>0.85050000000000003</v>
      </c>
      <c r="AO17" s="63"/>
      <c r="AP17" s="5"/>
      <c r="AQ17" s="5" t="str">
        <f t="shared" si="8"/>
        <v/>
      </c>
      <c r="AR17" s="6" t="str">
        <f t="shared" si="1"/>
        <v/>
      </c>
      <c r="AS17" s="6" t="str">
        <f t="shared" si="12"/>
        <v/>
      </c>
      <c r="AT17" s="8">
        <f t="shared" si="2"/>
        <v>4.5</v>
      </c>
      <c r="AU17" s="8" t="str">
        <f t="shared" si="9"/>
        <v/>
      </c>
      <c r="AV17" s="6">
        <f t="shared" si="10"/>
        <v>0.3392857142857143</v>
      </c>
    </row>
    <row r="18" spans="1:48" s="42" customFormat="1" x14ac:dyDescent="0.2">
      <c r="A18" s="19">
        <v>14</v>
      </c>
      <c r="B18" s="69">
        <v>385048</v>
      </c>
      <c r="C18" s="70" t="s">
        <v>49</v>
      </c>
      <c r="D18" s="71" t="s">
        <v>50</v>
      </c>
      <c r="E18" s="7"/>
      <c r="F18" s="7" t="s">
        <v>11</v>
      </c>
      <c r="G18" s="7">
        <v>0</v>
      </c>
      <c r="H18" s="7" t="s">
        <v>11</v>
      </c>
      <c r="I18" s="7">
        <v>0.8</v>
      </c>
      <c r="J18" s="7" t="s">
        <v>11</v>
      </c>
      <c r="K18" s="7">
        <v>0.4</v>
      </c>
      <c r="L18" s="7"/>
      <c r="M18" s="7">
        <v>1</v>
      </c>
      <c r="N18" s="7"/>
      <c r="O18" s="7">
        <v>0.9</v>
      </c>
      <c r="P18" s="7"/>
      <c r="Q18" s="7">
        <v>0.3</v>
      </c>
      <c r="R18" s="7"/>
      <c r="S18" s="7">
        <v>1</v>
      </c>
      <c r="T18" s="7"/>
      <c r="U18" s="7">
        <v>0.6</v>
      </c>
      <c r="V18" s="7"/>
      <c r="W18" s="7">
        <v>0.7</v>
      </c>
      <c r="X18" s="7"/>
      <c r="Y18" s="7">
        <v>0.6</v>
      </c>
      <c r="Z18" s="7"/>
      <c r="AA18" s="7">
        <v>0.8</v>
      </c>
      <c r="AB18" s="7"/>
      <c r="AC18" s="7">
        <v>0.5</v>
      </c>
      <c r="AD18" s="7"/>
      <c r="AE18" s="7"/>
      <c r="AF18" s="7"/>
      <c r="AG18" s="3">
        <f t="shared" si="4"/>
        <v>0.6333333333333333</v>
      </c>
      <c r="AH18" s="4">
        <f t="shared" si="5"/>
        <v>0.18999999999999997</v>
      </c>
      <c r="AI18" s="7"/>
      <c r="AJ18" s="63"/>
      <c r="AK18" s="5">
        <v>24</v>
      </c>
      <c r="AL18" s="5">
        <f t="shared" si="6"/>
        <v>24</v>
      </c>
      <c r="AM18" s="6">
        <f t="shared" si="7"/>
        <v>0.48</v>
      </c>
      <c r="AN18" s="6">
        <f t="shared" si="11"/>
        <v>0.52599999999999991</v>
      </c>
      <c r="AO18" s="63"/>
      <c r="AP18" s="5"/>
      <c r="AQ18" s="5" t="str">
        <f t="shared" si="8"/>
        <v/>
      </c>
      <c r="AR18" s="6" t="str">
        <f t="shared" si="1"/>
        <v/>
      </c>
      <c r="AS18" s="6" t="str">
        <f t="shared" si="12"/>
        <v/>
      </c>
      <c r="AT18" s="8">
        <f t="shared" si="2"/>
        <v>3</v>
      </c>
      <c r="AU18" s="8" t="str">
        <f t="shared" si="9"/>
        <v/>
      </c>
      <c r="AV18" s="6">
        <f t="shared" si="10"/>
        <v>0.44285714285714295</v>
      </c>
    </row>
    <row r="19" spans="1:48" s="42" customFormat="1" x14ac:dyDescent="0.2">
      <c r="A19" s="19">
        <v>16</v>
      </c>
      <c r="B19" s="69">
        <v>387479</v>
      </c>
      <c r="C19" s="70" t="s">
        <v>51</v>
      </c>
      <c r="D19" s="71" t="s">
        <v>52</v>
      </c>
      <c r="E19" s="7"/>
      <c r="F19" s="7" t="s">
        <v>11</v>
      </c>
      <c r="G19" s="7"/>
      <c r="H19" s="7"/>
      <c r="I19" s="7">
        <v>0.9</v>
      </c>
      <c r="J19" s="7" t="s">
        <v>11</v>
      </c>
      <c r="K19" s="7">
        <v>0.9</v>
      </c>
      <c r="L19" s="7"/>
      <c r="M19" s="7">
        <v>1</v>
      </c>
      <c r="N19" s="7"/>
      <c r="O19" s="7">
        <v>1</v>
      </c>
      <c r="P19" s="7"/>
      <c r="Q19" s="7">
        <v>1</v>
      </c>
      <c r="R19" s="7"/>
      <c r="S19" s="7">
        <v>1</v>
      </c>
      <c r="T19" s="7"/>
      <c r="U19" s="7">
        <v>1</v>
      </c>
      <c r="V19" s="7"/>
      <c r="W19" s="7">
        <v>1</v>
      </c>
      <c r="X19" s="7"/>
      <c r="Y19" s="7">
        <v>0.9</v>
      </c>
      <c r="Z19" s="7"/>
      <c r="AA19" s="7">
        <v>0.9</v>
      </c>
      <c r="AB19" s="7"/>
      <c r="AC19" s="7">
        <v>0.9</v>
      </c>
      <c r="AD19" s="7"/>
      <c r="AE19" s="7"/>
      <c r="AF19" s="7"/>
      <c r="AG19" s="3">
        <f t="shared" si="4"/>
        <v>0.875</v>
      </c>
      <c r="AH19" s="4">
        <f t="shared" si="5"/>
        <v>0.26250000000000001</v>
      </c>
      <c r="AI19" s="7"/>
      <c r="AJ19" s="63"/>
      <c r="AK19" s="5">
        <v>39</v>
      </c>
      <c r="AL19" s="5">
        <f t="shared" si="6"/>
        <v>39</v>
      </c>
      <c r="AM19" s="6">
        <f t="shared" si="7"/>
        <v>0.78</v>
      </c>
      <c r="AN19" s="6">
        <f t="shared" si="11"/>
        <v>0.8085</v>
      </c>
      <c r="AO19" s="63"/>
      <c r="AP19" s="5"/>
      <c r="AQ19" s="5" t="str">
        <f t="shared" si="8"/>
        <v/>
      </c>
      <c r="AR19" s="6" t="str">
        <f t="shared" si="1"/>
        <v/>
      </c>
      <c r="AS19" s="6" t="str">
        <f t="shared" si="12"/>
        <v/>
      </c>
      <c r="AT19" s="8">
        <f t="shared" si="2"/>
        <v>4.5</v>
      </c>
      <c r="AU19" s="8" t="str">
        <f t="shared" si="9"/>
        <v/>
      </c>
      <c r="AV19" s="6">
        <f t="shared" si="10"/>
        <v>0.3392857142857143</v>
      </c>
    </row>
    <row r="20" spans="1:48" s="42" customFormat="1" x14ac:dyDescent="0.2">
      <c r="A20" s="19">
        <v>17</v>
      </c>
      <c r="B20" s="69">
        <v>379675</v>
      </c>
      <c r="C20" s="70" t="s">
        <v>53</v>
      </c>
      <c r="D20" s="71" t="s">
        <v>54</v>
      </c>
      <c r="E20" s="7"/>
      <c r="F20" s="7" t="s">
        <v>11</v>
      </c>
      <c r="G20" s="7"/>
      <c r="H20" s="7"/>
      <c r="I20" s="7">
        <v>0.6</v>
      </c>
      <c r="J20" s="7"/>
      <c r="K20" s="7">
        <v>0.7</v>
      </c>
      <c r="L20" s="7"/>
      <c r="M20" s="7">
        <v>1</v>
      </c>
      <c r="N20" s="7"/>
      <c r="O20" s="7">
        <v>1</v>
      </c>
      <c r="P20" s="7"/>
      <c r="Q20" s="7">
        <v>0.9</v>
      </c>
      <c r="R20" s="7"/>
      <c r="S20" s="7">
        <v>0.9</v>
      </c>
      <c r="T20" s="7"/>
      <c r="U20" s="7">
        <v>1</v>
      </c>
      <c r="V20" s="7"/>
      <c r="W20" s="7">
        <v>1</v>
      </c>
      <c r="X20" s="7"/>
      <c r="Y20" s="7">
        <v>1</v>
      </c>
      <c r="Z20" s="7"/>
      <c r="AA20" s="7">
        <v>0.9</v>
      </c>
      <c r="AB20" s="7"/>
      <c r="AC20" s="7">
        <v>0.5</v>
      </c>
      <c r="AD20" s="7"/>
      <c r="AE20" s="7"/>
      <c r="AF20" s="7"/>
      <c r="AG20" s="3">
        <f t="shared" si="4"/>
        <v>0.79166666666666685</v>
      </c>
      <c r="AH20" s="4">
        <f t="shared" si="5"/>
        <v>0.23750000000000004</v>
      </c>
      <c r="AI20" s="7"/>
      <c r="AJ20" s="63"/>
      <c r="AK20" s="5"/>
      <c r="AL20" s="5" t="str">
        <f t="shared" si="6"/>
        <v/>
      </c>
      <c r="AM20" s="6" t="str">
        <f t="shared" si="7"/>
        <v/>
      </c>
      <c r="AN20" s="6" t="str">
        <f t="shared" si="11"/>
        <v/>
      </c>
      <c r="AO20" s="63"/>
      <c r="AP20" s="5"/>
      <c r="AQ20" s="5" t="str">
        <f t="shared" si="8"/>
        <v/>
      </c>
      <c r="AR20" s="6" t="str">
        <f t="shared" si="1"/>
        <v/>
      </c>
      <c r="AS20" s="6" t="str">
        <f t="shared" si="12"/>
        <v/>
      </c>
      <c r="AT20" s="8" t="str">
        <f t="shared" si="2"/>
        <v>NK</v>
      </c>
      <c r="AU20" s="8" t="str">
        <f t="shared" si="9"/>
        <v>NK</v>
      </c>
      <c r="AV20" s="6">
        <f t="shared" si="10"/>
        <v>0.37499999999999994</v>
      </c>
    </row>
    <row r="21" spans="1:48" s="44" customFormat="1" x14ac:dyDescent="0.2">
      <c r="A21" s="19">
        <v>18</v>
      </c>
      <c r="B21" s="19">
        <v>361418</v>
      </c>
      <c r="C21" s="72" t="s">
        <v>26</v>
      </c>
      <c r="D21" s="72" t="s">
        <v>25</v>
      </c>
      <c r="E21" s="7"/>
      <c r="F21" s="7" t="s">
        <v>11</v>
      </c>
      <c r="G21" s="7"/>
      <c r="H21" s="7"/>
      <c r="I21" s="7">
        <v>0.6</v>
      </c>
      <c r="J21" s="7"/>
      <c r="K21" s="8">
        <v>0.7</v>
      </c>
      <c r="L21" s="8"/>
      <c r="M21" s="8">
        <v>1</v>
      </c>
      <c r="N21" s="8"/>
      <c r="O21" s="8">
        <v>0.8</v>
      </c>
      <c r="P21" s="8"/>
      <c r="Q21" s="8">
        <v>1</v>
      </c>
      <c r="R21" s="8"/>
      <c r="S21" s="8">
        <v>1</v>
      </c>
      <c r="T21" s="8"/>
      <c r="U21" s="8">
        <v>0.9</v>
      </c>
      <c r="V21" s="8"/>
      <c r="W21" s="8">
        <v>1</v>
      </c>
      <c r="X21" s="8"/>
      <c r="Y21" s="8">
        <v>1</v>
      </c>
      <c r="Z21" s="8"/>
      <c r="AA21" s="8">
        <v>0.7</v>
      </c>
      <c r="AB21" s="8"/>
      <c r="AC21" s="8">
        <v>0.9</v>
      </c>
      <c r="AD21" s="8"/>
      <c r="AE21" s="8"/>
      <c r="AF21" s="8"/>
      <c r="AG21" s="3">
        <f t="shared" si="4"/>
        <v>0.79999999999999993</v>
      </c>
      <c r="AH21" s="4">
        <f t="shared" si="5"/>
        <v>0.23999999999999996</v>
      </c>
      <c r="AI21" s="7"/>
      <c r="AJ21" s="63"/>
      <c r="AK21" s="5">
        <v>36</v>
      </c>
      <c r="AL21" s="5">
        <f t="shared" si="6"/>
        <v>36</v>
      </c>
      <c r="AM21" s="6">
        <f t="shared" si="7"/>
        <v>0.72</v>
      </c>
      <c r="AN21" s="6">
        <f t="shared" si="11"/>
        <v>0.74399999999999999</v>
      </c>
      <c r="AO21" s="63"/>
      <c r="AP21" s="5"/>
      <c r="AQ21" s="5" t="str">
        <f t="shared" si="8"/>
        <v/>
      </c>
      <c r="AR21" s="6" t="str">
        <f t="shared" si="1"/>
        <v/>
      </c>
      <c r="AS21" s="6" t="str">
        <f t="shared" si="12"/>
        <v/>
      </c>
      <c r="AT21" s="8">
        <f t="shared" si="2"/>
        <v>4</v>
      </c>
      <c r="AU21" s="8" t="str">
        <f t="shared" si="9"/>
        <v/>
      </c>
      <c r="AV21" s="6">
        <f t="shared" si="10"/>
        <v>0.37142857142857144</v>
      </c>
    </row>
    <row r="22" spans="1:48" s="42" customFormat="1" x14ac:dyDescent="0.2">
      <c r="A22" s="19">
        <v>19</v>
      </c>
      <c r="B22" s="62">
        <v>387279</v>
      </c>
      <c r="C22" s="73" t="s">
        <v>55</v>
      </c>
      <c r="D22" s="73" t="s">
        <v>52</v>
      </c>
      <c r="E22" s="7"/>
      <c r="F22" s="7" t="s">
        <v>11</v>
      </c>
      <c r="G22" s="7"/>
      <c r="H22" s="7"/>
      <c r="I22" s="7">
        <v>0.8</v>
      </c>
      <c r="J22" s="7" t="s">
        <v>11</v>
      </c>
      <c r="K22" s="7">
        <v>0.6</v>
      </c>
      <c r="L22" s="7"/>
      <c r="M22" s="7">
        <v>0.9</v>
      </c>
      <c r="N22" s="7"/>
      <c r="O22" s="7">
        <v>0.9</v>
      </c>
      <c r="P22" s="7"/>
      <c r="Q22" s="7">
        <v>1</v>
      </c>
      <c r="R22" s="7"/>
      <c r="S22" s="7">
        <v>0.8</v>
      </c>
      <c r="T22" s="7"/>
      <c r="U22" s="7">
        <v>0.6</v>
      </c>
      <c r="V22" s="7"/>
      <c r="W22" s="7">
        <v>1</v>
      </c>
      <c r="X22" s="7"/>
      <c r="Y22" s="7">
        <v>0.7</v>
      </c>
      <c r="Z22" s="7"/>
      <c r="AA22" s="7">
        <v>0.7</v>
      </c>
      <c r="AB22" s="7"/>
      <c r="AC22" s="7"/>
      <c r="AD22" s="7"/>
      <c r="AE22" s="7"/>
      <c r="AF22" s="7"/>
      <c r="AG22" s="3">
        <f t="shared" si="4"/>
        <v>0.66666666666666663</v>
      </c>
      <c r="AH22" s="4">
        <f t="shared" si="5"/>
        <v>0.19999999999999998</v>
      </c>
      <c r="AI22" s="7"/>
      <c r="AJ22" s="63"/>
      <c r="AK22" s="5">
        <v>22</v>
      </c>
      <c r="AL22" s="5">
        <f t="shared" si="6"/>
        <v>22</v>
      </c>
      <c r="AM22" s="6">
        <f t="shared" si="7"/>
        <v>0.44</v>
      </c>
      <c r="AN22" s="6">
        <f t="shared" si="11"/>
        <v>0.50800000000000001</v>
      </c>
      <c r="AO22" s="63"/>
      <c r="AP22" s="5"/>
      <c r="AQ22" s="5" t="str">
        <f t="shared" si="8"/>
        <v/>
      </c>
      <c r="AR22" s="6" t="str">
        <f t="shared" si="1"/>
        <v/>
      </c>
      <c r="AS22" s="6" t="str">
        <f t="shared" si="12"/>
        <v/>
      </c>
      <c r="AT22" s="8">
        <f t="shared" si="2"/>
        <v>3</v>
      </c>
      <c r="AU22" s="8" t="str">
        <f t="shared" si="9"/>
        <v/>
      </c>
      <c r="AV22" s="6">
        <f t="shared" si="10"/>
        <v>0.42857142857142866</v>
      </c>
    </row>
    <row r="23" spans="1:48" s="42" customFormat="1" x14ac:dyDescent="0.2">
      <c r="A23" s="19">
        <v>20</v>
      </c>
      <c r="B23" s="67">
        <v>340267</v>
      </c>
      <c r="C23" s="2" t="s">
        <v>56</v>
      </c>
      <c r="D23" s="68" t="s">
        <v>25</v>
      </c>
      <c r="E23" s="7"/>
      <c r="F23" s="7"/>
      <c r="G23" s="7"/>
      <c r="H23" s="7"/>
      <c r="I23" s="7">
        <v>0.8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3">
        <f t="shared" si="4"/>
        <v>6.6666666666666666E-2</v>
      </c>
      <c r="AH23" s="4">
        <f t="shared" si="5"/>
        <v>0.02</v>
      </c>
      <c r="AI23" s="7"/>
      <c r="AJ23" s="63"/>
      <c r="AK23" s="5"/>
      <c r="AL23" s="5" t="str">
        <f t="shared" si="6"/>
        <v/>
      </c>
      <c r="AM23" s="6" t="str">
        <f t="shared" ref="AM23:AM33" si="16">IF(AL23="","",AL23/$AL$34)</f>
        <v/>
      </c>
      <c r="AN23" s="6" t="str">
        <f t="shared" ref="AN23:AN33" si="17">IF(AND(AJ23="",AK23=""),"",IFERROR(AH23+0.7*AM23,""))</f>
        <v/>
      </c>
      <c r="AO23" s="63"/>
      <c r="AP23" s="5"/>
      <c r="AQ23" s="5" t="str">
        <f t="shared" si="8"/>
        <v/>
      </c>
      <c r="AR23" s="6" t="str">
        <f t="shared" si="1"/>
        <v/>
      </c>
      <c r="AS23" s="6" t="str">
        <f t="shared" si="12"/>
        <v/>
      </c>
      <c r="AT23" s="8" t="str">
        <f t="shared" ref="AT23:AT33" si="18">IF(AL23="","NK",IF(AN23&lt;0.5,2,IF(AN23&gt;=0.9,5,IF(AN23&gt;=0.8,4.5,IF(AN23&gt;=0.7,4,IF(AN23&gt;=0.6,3.5,IF(AN23&gt;=0.5,3,2)))))))</f>
        <v>NK</v>
      </c>
      <c r="AU23" s="8" t="str">
        <f t="shared" si="9"/>
        <v>NK</v>
      </c>
      <c r="AV23" s="6">
        <f t="shared" si="10"/>
        <v>0.68571428571428572</v>
      </c>
    </row>
    <row r="24" spans="1:48" s="42" customFormat="1" x14ac:dyDescent="0.2">
      <c r="A24" s="19">
        <v>21</v>
      </c>
      <c r="B24" s="67">
        <v>392794</v>
      </c>
      <c r="C24" s="2" t="s">
        <v>57</v>
      </c>
      <c r="D24" s="68" t="s">
        <v>58</v>
      </c>
      <c r="E24" s="7"/>
      <c r="F24" s="7" t="s">
        <v>11</v>
      </c>
      <c r="G24" s="7"/>
      <c r="H24" s="7"/>
      <c r="I24" s="7">
        <v>0.8</v>
      </c>
      <c r="J24" s="7"/>
      <c r="K24" s="7">
        <v>0.5</v>
      </c>
      <c r="L24" s="7"/>
      <c r="M24" s="7">
        <v>0.9</v>
      </c>
      <c r="N24" s="7"/>
      <c r="O24" s="42">
        <v>1</v>
      </c>
      <c r="P24" s="7"/>
      <c r="Q24" s="7">
        <v>0.5</v>
      </c>
      <c r="R24" s="7"/>
      <c r="S24" s="7">
        <v>0.8</v>
      </c>
      <c r="T24" s="7"/>
      <c r="U24" s="7">
        <v>0.8</v>
      </c>
      <c r="V24" s="7"/>
      <c r="W24" s="7">
        <v>1</v>
      </c>
      <c r="X24" s="7"/>
      <c r="Y24" s="7">
        <v>0.9</v>
      </c>
      <c r="Z24" s="7"/>
      <c r="AA24" s="7">
        <v>0.5</v>
      </c>
      <c r="AB24" s="7"/>
      <c r="AC24" s="7"/>
      <c r="AD24" s="7"/>
      <c r="AE24" s="7"/>
      <c r="AF24" s="7"/>
      <c r="AG24" s="3">
        <f t="shared" si="4"/>
        <v>0.64166666666666672</v>
      </c>
      <c r="AH24" s="4">
        <f t="shared" si="5"/>
        <v>0.1925</v>
      </c>
      <c r="AI24" s="7"/>
      <c r="AJ24" s="63"/>
      <c r="AK24" s="5">
        <v>20</v>
      </c>
      <c r="AL24" s="5">
        <f t="shared" si="6"/>
        <v>20</v>
      </c>
      <c r="AM24" s="6">
        <f t="shared" si="16"/>
        <v>0.4</v>
      </c>
      <c r="AN24" s="6">
        <f t="shared" si="17"/>
        <v>0.47249999999999998</v>
      </c>
      <c r="AO24" s="63"/>
      <c r="AP24" s="5">
        <v>17</v>
      </c>
      <c r="AQ24" s="5">
        <f t="shared" si="8"/>
        <v>17</v>
      </c>
      <c r="AR24" s="6">
        <f t="shared" si="1"/>
        <v>0.34</v>
      </c>
      <c r="AS24" s="6">
        <f t="shared" si="12"/>
        <v>0.43049999999999999</v>
      </c>
      <c r="AT24" s="8">
        <f t="shared" si="18"/>
        <v>2</v>
      </c>
      <c r="AU24" s="8">
        <f t="shared" si="9"/>
        <v>2</v>
      </c>
      <c r="AV24" s="6">
        <f t="shared" si="10"/>
        <v>0.43928571428571433</v>
      </c>
    </row>
    <row r="25" spans="1:48" s="42" customFormat="1" x14ac:dyDescent="0.2">
      <c r="A25" s="19">
        <v>22</v>
      </c>
      <c r="B25" s="67"/>
      <c r="C25" s="65"/>
      <c r="D25" s="66"/>
      <c r="E25" s="7"/>
      <c r="F25" s="7"/>
      <c r="G25" s="7"/>
      <c r="H25" s="7"/>
      <c r="I25" s="7"/>
      <c r="J25" s="7"/>
      <c r="K25" s="7"/>
      <c r="L25" s="7"/>
      <c r="M25" s="7"/>
      <c r="N25" s="7"/>
      <c r="O25" s="62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3">
        <f t="shared" si="4"/>
        <v>0</v>
      </c>
      <c r="AH25" s="4">
        <f t="shared" si="5"/>
        <v>0</v>
      </c>
      <c r="AI25" s="7"/>
      <c r="AJ25" s="63"/>
      <c r="AK25" s="5"/>
      <c r="AL25" s="5" t="str">
        <f t="shared" ref="AL25:AL33" si="19">IF(OR(AJ25="",AK25=""),"",IFERROR(IF((AJ25/$AJ$34*0.25+AK25/$AK$34*0.75)&gt;=0.5,MIN(AJ25/$AJ$34*25+AK25/$AK$34*75+AI25,$AL$34),AJ25/$AJ$34*25+AK25/$AK$34*75),AJ25))</f>
        <v/>
      </c>
      <c r="AM25" s="6" t="str">
        <f t="shared" si="16"/>
        <v/>
      </c>
      <c r="AN25" s="6" t="str">
        <f t="shared" si="17"/>
        <v/>
      </c>
      <c r="AO25" s="63"/>
      <c r="AP25" s="5"/>
      <c r="AQ25" s="5" t="str">
        <f t="shared" ref="AQ5:AQ33" si="20">IF(OR(AO25="",AP25=""),"",IFERROR(IF((AO25/$AO$34*0.25+AP25/$AP$34*0.75)&gt;=0.5,AO25/$AO$34*25+AP25/$AP$34*75+AI25,AO25/$AO$34*25+AP25/$AP$34*75),AO25))</f>
        <v/>
      </c>
      <c r="AR25" s="6" t="str">
        <f t="shared" si="1"/>
        <v/>
      </c>
      <c r="AS25" s="6" t="str">
        <f t="shared" si="12"/>
        <v/>
      </c>
      <c r="AT25" s="8" t="str">
        <f t="shared" si="18"/>
        <v>NK</v>
      </c>
      <c r="AU25" s="8" t="str">
        <f t="shared" si="9"/>
        <v>NK</v>
      </c>
      <c r="AV25" s="6">
        <f t="shared" si="10"/>
        <v>0.7142857142857143</v>
      </c>
    </row>
    <row r="26" spans="1:48" s="42" customFormat="1" x14ac:dyDescent="0.2">
      <c r="A26" s="19">
        <v>23</v>
      </c>
      <c r="B26" s="67"/>
      <c r="C26" s="65"/>
      <c r="D26" s="66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3">
        <f t="shared" si="4"/>
        <v>0</v>
      </c>
      <c r="AH26" s="4">
        <f t="shared" si="5"/>
        <v>0</v>
      </c>
      <c r="AI26" s="7"/>
      <c r="AJ26" s="63"/>
      <c r="AK26" s="5"/>
      <c r="AL26" s="5" t="str">
        <f t="shared" si="19"/>
        <v/>
      </c>
      <c r="AM26" s="6" t="str">
        <f t="shared" si="16"/>
        <v/>
      </c>
      <c r="AN26" s="6" t="str">
        <f t="shared" si="17"/>
        <v/>
      </c>
      <c r="AO26" s="63"/>
      <c r="AP26" s="5"/>
      <c r="AQ26" s="5" t="str">
        <f t="shared" si="20"/>
        <v/>
      </c>
      <c r="AR26" s="6" t="str">
        <f t="shared" si="1"/>
        <v/>
      </c>
      <c r="AS26" s="6" t="str">
        <f t="shared" si="12"/>
        <v/>
      </c>
      <c r="AT26" s="8" t="str">
        <f t="shared" si="18"/>
        <v>NK</v>
      </c>
      <c r="AU26" s="8" t="str">
        <f t="shared" si="9"/>
        <v>NK</v>
      </c>
      <c r="AV26" s="6">
        <f t="shared" si="10"/>
        <v>0.7142857142857143</v>
      </c>
    </row>
    <row r="27" spans="1:48" s="42" customFormat="1" x14ac:dyDescent="0.2">
      <c r="A27" s="19">
        <v>24</v>
      </c>
      <c r="B27" s="67"/>
      <c r="C27" s="65"/>
      <c r="D27" s="66"/>
      <c r="E27" s="7"/>
      <c r="F27" s="7"/>
      <c r="G27" s="7"/>
      <c r="H27" s="7"/>
      <c r="I27" s="7"/>
      <c r="J27" s="7"/>
      <c r="K27" s="7"/>
      <c r="L27" s="7"/>
      <c r="M27" s="7"/>
      <c r="N27" s="7"/>
      <c r="O27" s="62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3">
        <f t="shared" si="4"/>
        <v>0</v>
      </c>
      <c r="AH27" s="4">
        <f t="shared" si="5"/>
        <v>0</v>
      </c>
      <c r="AI27" s="7"/>
      <c r="AJ27" s="63"/>
      <c r="AK27" s="5"/>
      <c r="AL27" s="5" t="str">
        <f t="shared" si="19"/>
        <v/>
      </c>
      <c r="AM27" s="6" t="str">
        <f t="shared" si="16"/>
        <v/>
      </c>
      <c r="AN27" s="6" t="str">
        <f t="shared" si="17"/>
        <v/>
      </c>
      <c r="AO27" s="63"/>
      <c r="AP27" s="5"/>
      <c r="AQ27" s="5" t="str">
        <f t="shared" si="20"/>
        <v/>
      </c>
      <c r="AR27" s="6" t="str">
        <f t="shared" si="1"/>
        <v/>
      </c>
      <c r="AS27" s="6" t="str">
        <f t="shared" si="12"/>
        <v/>
      </c>
      <c r="AT27" s="8" t="str">
        <f t="shared" si="18"/>
        <v>NK</v>
      </c>
      <c r="AU27" s="8" t="str">
        <f t="shared" si="9"/>
        <v>NK</v>
      </c>
      <c r="AV27" s="6">
        <f t="shared" si="10"/>
        <v>0.7142857142857143</v>
      </c>
    </row>
    <row r="28" spans="1:48" s="42" customFormat="1" x14ac:dyDescent="0.2">
      <c r="A28" s="19">
        <v>25</v>
      </c>
      <c r="B28" s="67"/>
      <c r="C28" s="65"/>
      <c r="D28" s="6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3">
        <f t="shared" si="4"/>
        <v>0</v>
      </c>
      <c r="AH28" s="4">
        <f t="shared" si="5"/>
        <v>0</v>
      </c>
      <c r="AI28" s="7"/>
      <c r="AJ28" s="63"/>
      <c r="AK28" s="5"/>
      <c r="AL28" s="5" t="str">
        <f t="shared" si="19"/>
        <v/>
      </c>
      <c r="AM28" s="6" t="str">
        <f t="shared" si="16"/>
        <v/>
      </c>
      <c r="AN28" s="6" t="str">
        <f t="shared" si="17"/>
        <v/>
      </c>
      <c r="AO28" s="63"/>
      <c r="AP28" s="5"/>
      <c r="AQ28" s="5" t="str">
        <f t="shared" si="20"/>
        <v/>
      </c>
      <c r="AR28" s="6" t="str">
        <f t="shared" si="1"/>
        <v/>
      </c>
      <c r="AS28" s="6" t="str">
        <f t="shared" si="12"/>
        <v/>
      </c>
      <c r="AT28" s="8" t="str">
        <f t="shared" si="18"/>
        <v>NK</v>
      </c>
      <c r="AU28" s="8" t="str">
        <f t="shared" si="9"/>
        <v>NK</v>
      </c>
      <c r="AV28" s="6">
        <f t="shared" si="10"/>
        <v>0.7142857142857143</v>
      </c>
    </row>
    <row r="29" spans="1:48" s="42" customFormat="1" x14ac:dyDescent="0.2">
      <c r="A29" s="19">
        <v>26</v>
      </c>
      <c r="B29" s="67"/>
      <c r="C29" s="65"/>
      <c r="D29" s="6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3">
        <f t="shared" si="4"/>
        <v>0</v>
      </c>
      <c r="AH29" s="4">
        <f t="shared" si="5"/>
        <v>0</v>
      </c>
      <c r="AI29" s="7"/>
      <c r="AJ29" s="63"/>
      <c r="AK29" s="5"/>
      <c r="AL29" s="5" t="str">
        <f t="shared" si="19"/>
        <v/>
      </c>
      <c r="AM29" s="6" t="str">
        <f t="shared" si="16"/>
        <v/>
      </c>
      <c r="AN29" s="6" t="str">
        <f t="shared" si="17"/>
        <v/>
      </c>
      <c r="AO29" s="63"/>
      <c r="AP29" s="5"/>
      <c r="AQ29" s="5" t="str">
        <f t="shared" si="20"/>
        <v/>
      </c>
      <c r="AR29" s="6" t="str">
        <f t="shared" si="1"/>
        <v/>
      </c>
      <c r="AS29" s="6" t="str">
        <f t="shared" si="12"/>
        <v/>
      </c>
      <c r="AT29" s="8" t="str">
        <f t="shared" si="18"/>
        <v>NK</v>
      </c>
      <c r="AU29" s="8" t="str">
        <f t="shared" si="9"/>
        <v>NK</v>
      </c>
      <c r="AV29" s="6">
        <f t="shared" si="10"/>
        <v>0.7142857142857143</v>
      </c>
    </row>
    <row r="30" spans="1:48" s="42" customFormat="1" x14ac:dyDescent="0.2">
      <c r="A30" s="19">
        <v>27</v>
      </c>
      <c r="B30" s="67"/>
      <c r="C30" s="65"/>
      <c r="D30" s="6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3">
        <f t="shared" si="4"/>
        <v>0</v>
      </c>
      <c r="AH30" s="4">
        <f t="shared" si="5"/>
        <v>0</v>
      </c>
      <c r="AI30" s="7"/>
      <c r="AJ30" s="63"/>
      <c r="AK30" s="5"/>
      <c r="AL30" s="5" t="str">
        <f t="shared" si="19"/>
        <v/>
      </c>
      <c r="AM30" s="6" t="str">
        <f t="shared" si="16"/>
        <v/>
      </c>
      <c r="AN30" s="6" t="str">
        <f t="shared" si="17"/>
        <v/>
      </c>
      <c r="AO30" s="63"/>
      <c r="AP30" s="5"/>
      <c r="AQ30" s="5" t="str">
        <f t="shared" si="20"/>
        <v/>
      </c>
      <c r="AR30" s="6" t="str">
        <f t="shared" si="1"/>
        <v/>
      </c>
      <c r="AS30" s="6" t="str">
        <f t="shared" si="12"/>
        <v/>
      </c>
      <c r="AT30" s="8" t="str">
        <f t="shared" si="18"/>
        <v>NK</v>
      </c>
      <c r="AU30" s="8" t="str">
        <f t="shared" si="9"/>
        <v>NK</v>
      </c>
      <c r="AV30" s="6">
        <f t="shared" si="10"/>
        <v>0.7142857142857143</v>
      </c>
    </row>
    <row r="31" spans="1:48" s="42" customFormat="1" x14ac:dyDescent="0.2">
      <c r="A31" s="19">
        <v>28</v>
      </c>
      <c r="B31" s="67"/>
      <c r="C31" s="65"/>
      <c r="D31" s="6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3">
        <f t="shared" si="4"/>
        <v>0</v>
      </c>
      <c r="AH31" s="4">
        <f t="shared" si="5"/>
        <v>0</v>
      </c>
      <c r="AI31" s="7"/>
      <c r="AJ31" s="63"/>
      <c r="AK31" s="5"/>
      <c r="AL31" s="5" t="str">
        <f t="shared" si="19"/>
        <v/>
      </c>
      <c r="AM31" s="6" t="str">
        <f t="shared" si="16"/>
        <v/>
      </c>
      <c r="AN31" s="6" t="str">
        <f t="shared" si="17"/>
        <v/>
      </c>
      <c r="AO31" s="63"/>
      <c r="AP31" s="5"/>
      <c r="AQ31" s="5" t="str">
        <f t="shared" si="20"/>
        <v/>
      </c>
      <c r="AR31" s="6" t="str">
        <f t="shared" si="1"/>
        <v/>
      </c>
      <c r="AS31" s="6" t="str">
        <f t="shared" si="12"/>
        <v/>
      </c>
      <c r="AT31" s="8" t="str">
        <f t="shared" si="18"/>
        <v>NK</v>
      </c>
      <c r="AU31" s="8" t="str">
        <f t="shared" si="9"/>
        <v>NK</v>
      </c>
      <c r="AV31" s="6">
        <f t="shared" si="10"/>
        <v>0.7142857142857143</v>
      </c>
    </row>
    <row r="32" spans="1:48" s="42" customFormat="1" x14ac:dyDescent="0.2">
      <c r="A32" s="19">
        <v>29</v>
      </c>
      <c r="B32" s="67"/>
      <c r="C32" s="2"/>
      <c r="D32" s="6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3">
        <f t="shared" si="4"/>
        <v>0</v>
      </c>
      <c r="AH32" s="4">
        <f t="shared" si="5"/>
        <v>0</v>
      </c>
      <c r="AI32" s="7"/>
      <c r="AJ32" s="63"/>
      <c r="AK32" s="5"/>
      <c r="AL32" s="5" t="str">
        <f t="shared" si="19"/>
        <v/>
      </c>
      <c r="AM32" s="6" t="str">
        <f t="shared" si="16"/>
        <v/>
      </c>
      <c r="AN32" s="6" t="str">
        <f t="shared" si="17"/>
        <v/>
      </c>
      <c r="AO32" s="63"/>
      <c r="AP32" s="5"/>
      <c r="AQ32" s="5" t="str">
        <f t="shared" si="20"/>
        <v/>
      </c>
      <c r="AR32" s="6" t="str">
        <f t="shared" si="1"/>
        <v/>
      </c>
      <c r="AS32" s="6" t="str">
        <f t="shared" si="12"/>
        <v/>
      </c>
      <c r="AT32" s="8" t="str">
        <f t="shared" si="18"/>
        <v>NK</v>
      </c>
      <c r="AU32" s="8" t="str">
        <f t="shared" si="9"/>
        <v>NK</v>
      </c>
      <c r="AV32" s="6">
        <f t="shared" si="10"/>
        <v>0.7142857142857143</v>
      </c>
    </row>
    <row r="33" spans="1:48" s="42" customFormat="1" x14ac:dyDescent="0.2">
      <c r="A33" s="19">
        <v>30</v>
      </c>
      <c r="B33" s="67"/>
      <c r="C33" s="2"/>
      <c r="D33" s="6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3">
        <f t="shared" si="4"/>
        <v>0</v>
      </c>
      <c r="AH33" s="4">
        <f t="shared" si="5"/>
        <v>0</v>
      </c>
      <c r="AI33" s="7"/>
      <c r="AJ33" s="63"/>
      <c r="AK33" s="5"/>
      <c r="AL33" s="5" t="str">
        <f t="shared" si="19"/>
        <v/>
      </c>
      <c r="AM33" s="6" t="str">
        <f t="shared" si="16"/>
        <v/>
      </c>
      <c r="AN33" s="6" t="str">
        <f t="shared" si="17"/>
        <v/>
      </c>
      <c r="AO33" s="63"/>
      <c r="AP33" s="5"/>
      <c r="AQ33" s="5" t="str">
        <f t="shared" si="20"/>
        <v/>
      </c>
      <c r="AR33" s="6" t="str">
        <f t="shared" si="1"/>
        <v/>
      </c>
      <c r="AS33" s="6" t="str">
        <f t="shared" si="12"/>
        <v/>
      </c>
      <c r="AT33" s="8" t="str">
        <f t="shared" si="18"/>
        <v>NK</v>
      </c>
      <c r="AU33" s="8" t="str">
        <f t="shared" si="9"/>
        <v>NK</v>
      </c>
      <c r="AV33" s="6">
        <f t="shared" si="10"/>
        <v>0.7142857142857143</v>
      </c>
    </row>
    <row r="34" spans="1:48" ht="15.75" x14ac:dyDescent="0.25">
      <c r="A34" s="9"/>
      <c r="B34" s="9"/>
      <c r="C34" s="74" t="s">
        <v>4</v>
      </c>
      <c r="D34" s="75"/>
      <c r="G34" s="11">
        <v>1</v>
      </c>
      <c r="I34" s="11">
        <v>1</v>
      </c>
      <c r="K34" s="11">
        <v>1</v>
      </c>
      <c r="M34" s="11">
        <v>1</v>
      </c>
      <c r="O34" s="11">
        <v>1</v>
      </c>
      <c r="Q34" s="11">
        <v>1</v>
      </c>
      <c r="S34" s="11">
        <v>1</v>
      </c>
      <c r="U34" s="11">
        <v>1</v>
      </c>
      <c r="W34" s="11">
        <v>1</v>
      </c>
      <c r="Y34" s="11">
        <v>1</v>
      </c>
      <c r="AA34" s="11">
        <v>1</v>
      </c>
      <c r="AC34" s="11">
        <v>1</v>
      </c>
      <c r="AE34" s="11">
        <v>1</v>
      </c>
      <c r="AG34" s="59">
        <f>(G34/$G$34+I34/$I$34+K34/$K$34+M34/$M$34+O34/$O$34+Q34/$Q$34+S34/$S$34+U34/$U$34+W34/$W$34+Y34/$Y$34+AA34/$AA$34)/(11)</f>
        <v>1</v>
      </c>
      <c r="AH34" s="13">
        <v>100</v>
      </c>
      <c r="AI34" s="12">
        <f>MAX(AI5:AI33)</f>
        <v>0</v>
      </c>
      <c r="AJ34" s="14">
        <v>0</v>
      </c>
      <c r="AK34" s="14">
        <v>50</v>
      </c>
      <c r="AL34" s="14">
        <v>50</v>
      </c>
      <c r="AM34" s="12">
        <v>1</v>
      </c>
      <c r="AN34" s="12">
        <v>1</v>
      </c>
      <c r="AO34" s="14">
        <v>0</v>
      </c>
      <c r="AP34" s="14">
        <v>50</v>
      </c>
      <c r="AQ34" s="14">
        <v>50</v>
      </c>
      <c r="AR34" s="12">
        <v>1</v>
      </c>
      <c r="AS34" s="12">
        <v>1</v>
      </c>
      <c r="AT34" s="12">
        <v>5</v>
      </c>
      <c r="AU34" s="8" t="str">
        <f t="shared" ref="AU34" si="21">IF(OR(AT34="NK",AT34=2),IF(AO34="","NK",IF(AS34&lt;0.5,2,IF(AS34&gt;=0.9,5,IF(AS34&gt;=0.8,4.5,IF(AS34&gt;=0.7,4,IF(AS34&gt;=0.6,3.5,IF(AS34&gt;=0.5,3,2))))))),"")</f>
        <v/>
      </c>
      <c r="AV34" s="15"/>
    </row>
    <row r="35" spans="1:48" ht="15.75" x14ac:dyDescent="0.25">
      <c r="A35" s="9"/>
      <c r="B35" s="9"/>
      <c r="C35" s="76" t="s">
        <v>5</v>
      </c>
      <c r="D35" s="77"/>
      <c r="G35" s="16">
        <f>AVERAGE(G5:G33)</f>
        <v>0.41666666666666669</v>
      </c>
      <c r="I35" s="16">
        <f>AVERAGE(I5:I33)</f>
        <v>0.79473684210526319</v>
      </c>
      <c r="K35" s="16">
        <f>AVERAGE(K5:K33)</f>
        <v>0.73529411764705876</v>
      </c>
      <c r="M35" s="16">
        <f>AVERAGE(M5:M33)</f>
        <v>0.98750000000000004</v>
      </c>
      <c r="O35" s="16">
        <f>AVERAGE(O5:O33)</f>
        <v>0.90555555555555578</v>
      </c>
      <c r="Q35" s="16">
        <f>AVERAGE(Q5:Q33)</f>
        <v>0.8666666666666667</v>
      </c>
      <c r="S35" s="16">
        <f>AVERAGE(S5:S33)</f>
        <v>0.92222222222222228</v>
      </c>
      <c r="U35" s="16">
        <f>AVERAGE(U5:U33)</f>
        <v>0.89411764705882357</v>
      </c>
      <c r="W35" s="16">
        <f>AVERAGE(W5:W33)</f>
        <v>0.96111111111111114</v>
      </c>
      <c r="Y35" s="16">
        <f>AVERAGE(Y5:Y33)</f>
        <v>0.89999999999999991</v>
      </c>
      <c r="AA35" s="16">
        <f>AVERAGE(AA5:AA33)</f>
        <v>0.84444444444444455</v>
      </c>
      <c r="AC35" s="16">
        <f>AVERAGE(AC5:AC33)</f>
        <v>0.80714285714285716</v>
      </c>
      <c r="AE35" s="16" t="e">
        <f>AVERAGE(AE5:AE33)</f>
        <v>#DIV/0!</v>
      </c>
      <c r="AG35" s="3">
        <f>(G35/$G$34+I35/$I$34+K35/$K$34+M35/$M$34+O35/$O$34+Q35/$Q$34+S35/$S$34+U35/$U$34+W35/$W$34+Y35/$Y$34+AA35/$AA$34)/(11)</f>
        <v>0.83893775213434663</v>
      </c>
      <c r="AH35" s="17">
        <f t="shared" ref="AH35:AU35" si="22">AVERAGE(AH5:AH33)</f>
        <v>0.14836206896551721</v>
      </c>
      <c r="AI35" s="56" t="e">
        <f t="shared" si="22"/>
        <v>#DIV/0!</v>
      </c>
      <c r="AJ35" s="17" t="e">
        <f t="shared" si="22"/>
        <v>#DIV/0!</v>
      </c>
      <c r="AK35" s="17">
        <f t="shared" si="22"/>
        <v>29.882352941176471</v>
      </c>
      <c r="AL35" s="17">
        <f>AVERAGE(AL5:AL33)</f>
        <v>29.882352941176471</v>
      </c>
      <c r="AM35" s="17">
        <f t="shared" si="22"/>
        <v>0.59764705882352942</v>
      </c>
      <c r="AN35" s="17">
        <f t="shared" si="22"/>
        <v>0.65629411764705881</v>
      </c>
      <c r="AO35" s="17" t="e">
        <f t="shared" si="22"/>
        <v>#DIV/0!</v>
      </c>
      <c r="AP35" s="17">
        <f t="shared" si="22"/>
        <v>25.75</v>
      </c>
      <c r="AQ35" s="17">
        <f t="shared" si="22"/>
        <v>25.75</v>
      </c>
      <c r="AR35" s="17">
        <f t="shared" si="22"/>
        <v>0.51500000000000001</v>
      </c>
      <c r="AS35" s="17">
        <f t="shared" si="22"/>
        <v>0.58325000000000005</v>
      </c>
      <c r="AT35" s="17">
        <f t="shared" si="22"/>
        <v>3.4117647058823528</v>
      </c>
      <c r="AU35" s="17">
        <f t="shared" si="22"/>
        <v>3</v>
      </c>
      <c r="AV35" s="17">
        <f>AVERAGE(AV3:AV33)</f>
        <v>0.50233990147783236</v>
      </c>
    </row>
    <row r="36" spans="1:48" ht="15.75" x14ac:dyDescent="0.25">
      <c r="A36" s="9"/>
      <c r="B36" s="9"/>
      <c r="C36" s="76" t="s">
        <v>7</v>
      </c>
      <c r="D36" s="77"/>
      <c r="G36" s="18">
        <f>G35/G34</f>
        <v>0.41666666666666669</v>
      </c>
      <c r="I36" s="18">
        <f>I35/I34</f>
        <v>0.79473684210526319</v>
      </c>
      <c r="K36" s="18">
        <f>K35/K34</f>
        <v>0.73529411764705876</v>
      </c>
      <c r="M36" s="18">
        <f>M35/M34</f>
        <v>0.98750000000000004</v>
      </c>
      <c r="O36" s="18">
        <f>O35/O34</f>
        <v>0.90555555555555578</v>
      </c>
      <c r="Q36" s="18">
        <f>Q35/Q34</f>
        <v>0.8666666666666667</v>
      </c>
      <c r="S36" s="18">
        <f>S35/S34</f>
        <v>0.92222222222222228</v>
      </c>
      <c r="U36" s="18">
        <f>U35/U34</f>
        <v>0.89411764705882357</v>
      </c>
      <c r="W36" s="18">
        <f>W35/W34</f>
        <v>0.96111111111111114</v>
      </c>
      <c r="Y36" s="18">
        <f>Y35/Y34</f>
        <v>0.89999999999999991</v>
      </c>
      <c r="AA36" s="18">
        <f>AA35/AA34</f>
        <v>0.84444444444444455</v>
      </c>
      <c r="AC36" s="18">
        <f>AC35/AC34</f>
        <v>0.80714285714285716</v>
      </c>
      <c r="AE36" s="18" t="e">
        <f>AE35/AE34</f>
        <v>#DIV/0!</v>
      </c>
      <c r="AG36" s="3">
        <f>(G36/$G$34+I36/$I$34+K36/$K$34+M36/$M$34+O36/$O$34+Q36/$Q$34+S36/$S$34+U36/$U$34+W36/$W$34+Y36/$Y$34+AA36/$AA$34)/(11)</f>
        <v>0.83893775213434663</v>
      </c>
      <c r="AH36" s="4">
        <f>AH35</f>
        <v>0.14836206896551721</v>
      </c>
      <c r="AI36" s="56"/>
      <c r="AJ36" s="4" t="e">
        <f>AJ35/AJ34</f>
        <v>#DIV/0!</v>
      </c>
      <c r="AK36" s="4">
        <f>AK35/AK34</f>
        <v>0.59764705882352942</v>
      </c>
      <c r="AL36" s="4">
        <f>AL35/AL34</f>
        <v>0.59764705882352942</v>
      </c>
      <c r="AM36" s="4">
        <f>AM35</f>
        <v>0.59764705882352942</v>
      </c>
      <c r="AN36" s="4">
        <f>AN35</f>
        <v>0.65629411764705881</v>
      </c>
      <c r="AO36" s="4" t="e">
        <f>AO35/AO34</f>
        <v>#DIV/0!</v>
      </c>
      <c r="AP36" s="4">
        <f>AP35/AP34</f>
        <v>0.51500000000000001</v>
      </c>
      <c r="AQ36" s="4">
        <f>AQ35/AQ34</f>
        <v>0.51500000000000001</v>
      </c>
      <c r="AR36" s="4">
        <f>AR35</f>
        <v>0.51500000000000001</v>
      </c>
      <c r="AS36" s="4">
        <f>AS35</f>
        <v>0.58325000000000005</v>
      </c>
      <c r="AT36" s="17">
        <f>COUNTIF(AT5:AT33,"&gt;2")/COUNTIF(AT5:AT33,"&gt;1")</f>
        <v>0.70588235294117652</v>
      </c>
      <c r="AU36" s="4"/>
      <c r="AV36" s="4">
        <f>AV35</f>
        <v>0.50233990147783236</v>
      </c>
    </row>
    <row r="38" spans="1:48" s="38" customFormat="1" ht="15.75" hidden="1" customHeight="1" x14ac:dyDescent="0.25">
      <c r="A38" s="38" t="e">
        <f>#REF!+1</f>
        <v>#REF!</v>
      </c>
      <c r="B38" s="45"/>
      <c r="C38" s="46"/>
      <c r="D38" s="47"/>
      <c r="E38" s="43" t="s">
        <v>11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48" ht="12.75" customHeight="1" x14ac:dyDescent="0.25">
      <c r="A39" s="31" t="str">
        <f ca="1">"Ostatnia modyfikacja: " &amp; DAY(TODAY()) &amp; "." &amp; MONTH(TODAY()) &amp;"."&amp; YEAR(TODAY()) &amp;" "&amp; HOUR(NOW()) &amp; ":" &amp; RIGHT("0"&amp;FIXED(MINUTE(NOW()),0),2)</f>
        <v>Ostatnia modyfikacja: 8.9.2020 15:20</v>
      </c>
      <c r="C39" s="48"/>
      <c r="D39" s="48"/>
      <c r="E39" s="28"/>
      <c r="F39" s="38"/>
      <c r="G39" s="38"/>
      <c r="H39" s="38"/>
      <c r="I39" s="38"/>
      <c r="J39" s="38"/>
      <c r="K39" s="38"/>
    </row>
    <row r="40" spans="1:48" s="44" customFormat="1" x14ac:dyDescent="0.2">
      <c r="A40" s="28"/>
      <c r="B40" s="29"/>
      <c r="C40" s="26"/>
      <c r="D40" s="26"/>
      <c r="E40" s="27"/>
      <c r="F40" s="27"/>
      <c r="G40" s="27"/>
      <c r="H40" s="27"/>
      <c r="I40" s="27"/>
      <c r="J40" s="27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50"/>
      <c r="AH40" s="51"/>
      <c r="AI40" s="51"/>
      <c r="AJ40" s="50"/>
      <c r="AK40" s="50"/>
      <c r="AL40" s="49"/>
      <c r="AR40" s="43"/>
      <c r="AS40" s="43"/>
      <c r="AT40" s="43"/>
      <c r="AU40" s="28"/>
      <c r="AV40" s="52"/>
    </row>
    <row r="41" spans="1:48" x14ac:dyDescent="0.2">
      <c r="B41" s="26"/>
      <c r="C41" s="26"/>
      <c r="D41" s="29"/>
      <c r="E41" s="27"/>
      <c r="F41" s="30"/>
      <c r="G41" s="27"/>
      <c r="H41" s="27"/>
      <c r="I41" s="27"/>
      <c r="J41" s="27"/>
      <c r="K41" s="27"/>
      <c r="L41" s="27"/>
      <c r="M41" s="38"/>
      <c r="N41" s="38"/>
      <c r="O41" s="38"/>
      <c r="P41" s="38"/>
      <c r="Q41" s="38"/>
      <c r="AR41" s="43"/>
      <c r="AS41" s="43"/>
      <c r="AT41" s="43"/>
      <c r="AU41" s="43"/>
      <c r="AV41" s="38"/>
    </row>
    <row r="42" spans="1:48" x14ac:dyDescent="0.2">
      <c r="A42" s="28"/>
      <c r="B42" s="38"/>
      <c r="C42" s="38"/>
      <c r="D42" s="38"/>
      <c r="E42" s="33"/>
      <c r="F42" s="33"/>
      <c r="G42" s="29"/>
      <c r="H42" s="29"/>
      <c r="I42" s="29"/>
      <c r="J42" s="38"/>
      <c r="K42" s="58"/>
      <c r="L42" s="29"/>
      <c r="M42" s="38"/>
      <c r="N42" s="58"/>
      <c r="O42" s="58"/>
      <c r="P42" s="58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60"/>
      <c r="AK42" s="33"/>
      <c r="AL42" s="49"/>
      <c r="AM42" s="52"/>
      <c r="AN42" s="33"/>
      <c r="AO42" s="57"/>
      <c r="AP42" s="57"/>
      <c r="AQ42" s="57"/>
      <c r="AR42" s="33"/>
      <c r="AS42" s="33"/>
      <c r="AT42" s="43"/>
      <c r="AU42" s="43"/>
      <c r="AV42" s="38"/>
    </row>
    <row r="43" spans="1:48" x14ac:dyDescent="0.2">
      <c r="A43" s="28"/>
      <c r="B43" s="38"/>
      <c r="C43" s="38"/>
      <c r="D43" s="38"/>
      <c r="E43" s="33"/>
      <c r="F43" s="33"/>
      <c r="G43" s="33"/>
      <c r="H43" s="33"/>
      <c r="I43" s="58"/>
      <c r="J43" s="38"/>
      <c r="K43" s="29"/>
      <c r="L43" s="58"/>
      <c r="M43" s="38"/>
      <c r="N43" s="29"/>
      <c r="O43" s="29"/>
      <c r="P43" s="29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61"/>
      <c r="AC43" s="61"/>
      <c r="AD43" s="61"/>
      <c r="AE43" s="61"/>
      <c r="AF43" s="61"/>
      <c r="AG43" s="33"/>
      <c r="AH43" s="33"/>
      <c r="AI43" s="33"/>
      <c r="AJ43" s="60"/>
      <c r="AK43" s="33"/>
      <c r="AL43" s="49"/>
      <c r="AM43" s="52"/>
      <c r="AN43" s="33"/>
      <c r="AO43" s="57"/>
      <c r="AP43" s="57"/>
      <c r="AQ43" s="57"/>
      <c r="AR43" s="33"/>
      <c r="AS43" s="33"/>
      <c r="AT43" s="43"/>
      <c r="AU43" s="43"/>
      <c r="AV43" s="38"/>
    </row>
    <row r="44" spans="1:48" x14ac:dyDescent="0.2">
      <c r="A44" s="38"/>
      <c r="B44" s="38"/>
      <c r="C44" s="38"/>
      <c r="D44" s="38"/>
      <c r="E44" s="38"/>
      <c r="F44" s="38"/>
      <c r="G44" s="27"/>
      <c r="H44" s="27"/>
      <c r="I44" s="27"/>
      <c r="J44" s="38"/>
      <c r="K44" s="27"/>
      <c r="L44" s="2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R44" s="43"/>
      <c r="AS44" s="43"/>
      <c r="AT44" s="43"/>
      <c r="AU44" s="43"/>
      <c r="AV44" s="38"/>
    </row>
    <row r="45" spans="1:48" x14ac:dyDescent="0.2">
      <c r="A45" s="38"/>
      <c r="B45" s="25"/>
      <c r="C45" s="32"/>
      <c r="D45" s="33"/>
      <c r="E45" s="27"/>
      <c r="F45" s="27"/>
      <c r="G45" s="27"/>
      <c r="H45" s="27"/>
      <c r="I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AM45" s="38"/>
      <c r="AN45" s="54"/>
      <c r="AO45" s="54"/>
      <c r="AP45" s="54"/>
      <c r="AQ45" s="54"/>
      <c r="AR45" s="54"/>
      <c r="AS45" s="54"/>
      <c r="AT45" s="43"/>
      <c r="AU45" s="43"/>
      <c r="AV45" s="54"/>
    </row>
    <row r="46" spans="1:48" ht="12.75" customHeight="1" x14ac:dyDescent="0.2">
      <c r="A46" s="38"/>
      <c r="B46" s="38"/>
      <c r="C46" s="38"/>
      <c r="D46" s="38"/>
      <c r="E46" s="53"/>
      <c r="F46" s="53"/>
      <c r="G46" s="53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AM46" s="38"/>
      <c r="AN46" s="55"/>
      <c r="AO46" s="55"/>
      <c r="AP46" s="55"/>
      <c r="AQ46" s="55"/>
      <c r="AR46" s="55"/>
      <c r="AS46" s="55"/>
      <c r="AT46" s="55"/>
      <c r="AU46" s="55"/>
      <c r="AV46" s="55"/>
    </row>
    <row r="47" spans="1:48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AM47" s="38"/>
      <c r="AN47" s="55"/>
      <c r="AO47" s="55"/>
      <c r="AP47" s="55"/>
      <c r="AQ47" s="55"/>
      <c r="AR47" s="55"/>
      <c r="AS47" s="55"/>
      <c r="AT47" s="55"/>
      <c r="AU47" s="55"/>
      <c r="AV47" s="55"/>
    </row>
    <row r="48" spans="1:48" x14ac:dyDescent="0.2">
      <c r="A48" s="38"/>
      <c r="B48" s="26"/>
      <c r="C48" s="26"/>
      <c r="D48" s="29"/>
      <c r="E48" s="27"/>
      <c r="F48" s="27"/>
      <c r="G48" s="27"/>
      <c r="H48" s="2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</row>
    <row r="49" spans="1:48" x14ac:dyDescent="0.2">
      <c r="A49" s="38"/>
      <c r="B49" s="28"/>
      <c r="C49" s="26"/>
      <c r="D49" s="26"/>
      <c r="E49" s="33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</row>
    <row r="50" spans="1:48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48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</sheetData>
  <sortState ref="B5:D36">
    <sortCondition ref="C5:C36"/>
  </sortState>
  <mergeCells count="5">
    <mergeCell ref="C34:D34"/>
    <mergeCell ref="C36:D36"/>
    <mergeCell ref="C35:D35"/>
    <mergeCell ref="AJ3:AM3"/>
    <mergeCell ref="AO3:AR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</dc:creator>
  <cp:lastModifiedBy>Admin</cp:lastModifiedBy>
  <cp:lastPrinted>2015-10-09T07:18:27Z</cp:lastPrinted>
  <dcterms:created xsi:type="dcterms:W3CDTF">2004-10-07T21:19:53Z</dcterms:created>
  <dcterms:modified xsi:type="dcterms:W3CDTF">2020-09-08T13:21:05Z</dcterms:modified>
</cp:coreProperties>
</file>